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4.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manitobahabitat.sharepoint.com/sites/TrustTeam/Shared Documents/Trust Intakes/FC14&amp;15 2025/Application Design/"/>
    </mc:Choice>
  </mc:AlternateContent>
  <xr:revisionPtr revIDLastSave="7869" documentId="8_{571357E7-4CAD-4EB4-838D-5D443EEA10EB}" xr6:coauthVersionLast="47" xr6:coauthVersionMax="47" xr10:uidLastSave="{B512C16B-A40B-4E6D-9B21-36563236FC38}"/>
  <bookViews>
    <workbookView xWindow="-120" yWindow="-120" windowWidth="29040" windowHeight="15720" tabRatio="764" xr2:uid="{B6D44660-E1F0-42D0-9476-36836E115AFD}"/>
  </bookViews>
  <sheets>
    <sheet name="A. Project Information" sheetId="15" r:id="rId1"/>
    <sheet name="B. Project Budget" sheetId="10" r:id="rId2"/>
    <sheet name="C. Project Workplan" sheetId="11" r:id="rId3"/>
    <sheet name="D. Project Output" sheetId="3" r:id="rId4"/>
    <sheet name="ControlList" sheetId="12" state="hidden" r:id="rId5"/>
    <sheet name="E. Project Incentive Payment" sheetId="9" state="hidden" r:id="rId6"/>
    <sheet name="Options" sheetId="16" state="hidden" r:id="rId7"/>
  </sheets>
  <definedNames>
    <definedName name="_xlnm._FilterDatabase" localSheetId="4" hidden="1">ControlList!$I$55:$I$58</definedName>
    <definedName name="Communications">Table24[Communications]</definedName>
    <definedName name="Connecting_People_to_Nature_Infrastructure">Table25[Connecting_People_to_Nature_Infrastructure]</definedName>
    <definedName name="Documents_and_Mapping">Table6[Documents_and_Mapping]</definedName>
    <definedName name="Erosion_control">Table18[Erosion_Control]</definedName>
    <definedName name="Events">Events_and_Programs[Events_and_Programs]</definedName>
    <definedName name="Grassland_Enhancement">ControlList!$C$56:$C$65</definedName>
    <definedName name="_xlnm.Print_Area" localSheetId="0">'A. Project Information'!$B$1:$H$12</definedName>
    <definedName name="_xlnm.Print_Area" localSheetId="1">'B. Project Budget'!$C$1:$J$54</definedName>
    <definedName name="_xlnm.Print_Area" localSheetId="2">'C. Project Workplan'!$B$1:$N$25</definedName>
    <definedName name="_xlnm.Print_Area" localSheetId="3">'D. Project Output'!$A$1:$I$93</definedName>
    <definedName name="_xlnm.Print_Area" localSheetId="5">'E. Project Incentive Payment'!$B$1:$H$22</definedName>
    <definedName name="Riparian_Enhancement">ControlList!$O$56:$O$62</definedName>
    <definedName name="Signs">Table26[Signs]</definedName>
    <definedName name="Wetland_Enhancement">ControlList!$L$56:$L$62</definedName>
    <definedName name="Wooded_Enhancement">ControlList!$I$56:$I$61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1" l="1" a="1"/>
  <c r="F15" i="11" s="1"/>
  <c r="H15" i="11" a="1"/>
  <c r="H15" i="11" s="1"/>
  <c r="N15" i="11"/>
  <c r="F16" i="11" a="1"/>
  <c r="F16" i="11" s="1"/>
  <c r="H16" i="11" a="1"/>
  <c r="H16" i="11" s="1"/>
  <c r="G84" i="3" l="1"/>
  <c r="F84" i="3"/>
  <c r="G71" i="3" l="1"/>
  <c r="F71" i="3"/>
  <c r="E33" i="3"/>
  <c r="D33" i="3"/>
  <c r="E32" i="3"/>
  <c r="D32" i="3"/>
  <c r="H9" i="11" a="1"/>
  <c r="H9" i="11" s="1"/>
  <c r="H10" i="11" a="1"/>
  <c r="H10" i="11" s="1"/>
  <c r="H11" i="11" a="1"/>
  <c r="H11" i="11" s="1"/>
  <c r="H12" i="11" a="1"/>
  <c r="H12" i="11" s="1"/>
  <c r="H13" i="11" a="1"/>
  <c r="H13" i="11" s="1"/>
  <c r="H14" i="11" a="1"/>
  <c r="H14" i="11" s="1"/>
  <c r="H17" i="11" a="1"/>
  <c r="H17" i="11" s="1"/>
  <c r="H18" i="11" a="1"/>
  <c r="H18" i="11" s="1"/>
  <c r="H19" i="11" a="1"/>
  <c r="H19" i="11" s="1"/>
  <c r="H20" i="11" a="1"/>
  <c r="H20" i="11" s="1"/>
  <c r="H21" i="11" a="1"/>
  <c r="H21" i="11" s="1"/>
  <c r="H22" i="11" a="1"/>
  <c r="H22" i="11" s="1"/>
  <c r="H23" i="11" a="1"/>
  <c r="H23" i="11" s="1"/>
  <c r="H24" i="11" a="1"/>
  <c r="H24" i="11" s="1"/>
  <c r="F9" i="11" a="1"/>
  <c r="F9" i="11" s="1"/>
  <c r="H8" i="11" a="1"/>
  <c r="H8" i="11" s="1"/>
  <c r="F10" i="11" a="1"/>
  <c r="F10" i="11" s="1"/>
  <c r="F11" i="11" a="1"/>
  <c r="F11" i="11" s="1"/>
  <c r="F12" i="11" a="1"/>
  <c r="F12" i="11" s="1"/>
  <c r="F13" i="11" a="1"/>
  <c r="F13" i="11" s="1"/>
  <c r="F14" i="11" a="1"/>
  <c r="F14" i="11" s="1"/>
  <c r="F17" i="11" a="1"/>
  <c r="F17" i="11" s="1"/>
  <c r="F18" i="11" a="1"/>
  <c r="F18" i="11" s="1"/>
  <c r="F19" i="11" a="1"/>
  <c r="F19" i="11" s="1"/>
  <c r="F20" i="11" a="1"/>
  <c r="F20" i="11" s="1"/>
  <c r="F21" i="11" a="1"/>
  <c r="F21" i="11" s="1"/>
  <c r="F22" i="11" a="1"/>
  <c r="F22" i="11" s="1"/>
  <c r="F23" i="11" a="1"/>
  <c r="F23" i="11" s="1"/>
  <c r="F24" i="11" a="1"/>
  <c r="F24" i="11" s="1"/>
  <c r="F8" i="11" a="1"/>
  <c r="F8" i="11" s="1"/>
  <c r="F47" i="10"/>
  <c r="D47" i="10"/>
  <c r="G34" i="10"/>
  <c r="E34" i="10"/>
  <c r="H84" i="3" l="1"/>
  <c r="F33" i="3"/>
  <c r="G68" i="3"/>
  <c r="F68" i="3"/>
  <c r="E61" i="3" l="1"/>
  <c r="D61" i="3"/>
  <c r="E23" i="3"/>
  <c r="E22" i="3"/>
  <c r="E21" i="3"/>
  <c r="D23" i="3"/>
  <c r="D22" i="3"/>
  <c r="D21" i="3"/>
  <c r="E19" i="3"/>
  <c r="E18" i="3"/>
  <c r="E17" i="3"/>
  <c r="D19" i="3"/>
  <c r="D18" i="3"/>
  <c r="D17" i="3"/>
  <c r="E12" i="3"/>
  <c r="D12" i="3"/>
  <c r="E10" i="3"/>
  <c r="E9" i="3"/>
  <c r="D10" i="3"/>
  <c r="D9" i="3"/>
  <c r="F43" i="10"/>
  <c r="D43" i="10"/>
  <c r="F38" i="10"/>
  <c r="D38" i="10"/>
  <c r="E54" i="3"/>
  <c r="D54" i="3"/>
  <c r="E41" i="3"/>
  <c r="D41" i="3"/>
  <c r="F48" i="10" l="1"/>
  <c r="D48" i="10"/>
  <c r="H68" i="3"/>
  <c r="F23" i="3"/>
  <c r="E24" i="3"/>
  <c r="D24" i="3"/>
  <c r="F22" i="3"/>
  <c r="F21" i="3"/>
  <c r="F19" i="3"/>
  <c r="E20" i="3"/>
  <c r="F18" i="3"/>
  <c r="D20" i="3"/>
  <c r="F17" i="3"/>
  <c r="F12" i="3"/>
  <c r="F10" i="3"/>
  <c r="E11" i="3"/>
  <c r="F9" i="3"/>
  <c r="D11" i="3"/>
  <c r="F24" i="3" l="1"/>
  <c r="F20" i="3"/>
  <c r="F11" i="3"/>
  <c r="G92" i="3"/>
  <c r="F92" i="3"/>
  <c r="G90" i="3"/>
  <c r="F90" i="3"/>
  <c r="G91" i="3"/>
  <c r="F91" i="3"/>
  <c r="G73" i="3"/>
  <c r="F73" i="3"/>
  <c r="G75" i="3"/>
  <c r="F75" i="3"/>
  <c r="G74" i="3"/>
  <c r="F74" i="3"/>
  <c r="G72" i="3"/>
  <c r="F72" i="3"/>
  <c r="G76" i="3"/>
  <c r="F76" i="3"/>
  <c r="G78" i="3"/>
  <c r="F78" i="3"/>
  <c r="G77" i="3"/>
  <c r="F77" i="3"/>
  <c r="G69" i="3"/>
  <c r="F69" i="3"/>
  <c r="G70" i="3"/>
  <c r="F70" i="3"/>
  <c r="G83" i="3"/>
  <c r="F83" i="3"/>
  <c r="G82" i="3"/>
  <c r="F82" i="3"/>
  <c r="G88" i="3"/>
  <c r="F88" i="3"/>
  <c r="G85" i="3"/>
  <c r="F85" i="3"/>
  <c r="G87" i="3"/>
  <c r="F87" i="3"/>
  <c r="G86" i="3"/>
  <c r="F86" i="3"/>
  <c r="G89" i="3"/>
  <c r="F89" i="3"/>
  <c r="F79" i="3"/>
  <c r="F81" i="3"/>
  <c r="F80" i="3"/>
  <c r="G79" i="3" l="1"/>
  <c r="G81" i="3"/>
  <c r="G80" i="3"/>
  <c r="E52" i="3"/>
  <c r="D52" i="3"/>
  <c r="E56" i="3"/>
  <c r="D56" i="3"/>
  <c r="E55" i="3"/>
  <c r="D55" i="3"/>
  <c r="E58" i="3"/>
  <c r="D58" i="3"/>
  <c r="E48" i="3"/>
  <c r="D49" i="3"/>
  <c r="D48" i="3"/>
  <c r="E51" i="3"/>
  <c r="D51" i="3"/>
  <c r="E53" i="3"/>
  <c r="E60" i="3"/>
  <c r="D60" i="3"/>
  <c r="E49" i="3"/>
  <c r="E50" i="3"/>
  <c r="D50" i="3"/>
  <c r="E57" i="3"/>
  <c r="D57" i="3"/>
  <c r="E59" i="3"/>
  <c r="D59" i="3"/>
  <c r="E40" i="3"/>
  <c r="E39" i="3"/>
  <c r="D40" i="3"/>
  <c r="D39" i="3"/>
  <c r="E34" i="3"/>
  <c r="D34" i="3"/>
  <c r="D15" i="3"/>
  <c r="E15" i="3"/>
  <c r="E27" i="3"/>
  <c r="E26" i="3"/>
  <c r="E25" i="3"/>
  <c r="D27" i="3"/>
  <c r="D26" i="3"/>
  <c r="D25" i="3"/>
  <c r="E14" i="3"/>
  <c r="E13" i="3"/>
  <c r="D14" i="3"/>
  <c r="D13" i="3"/>
  <c r="H90" i="3"/>
  <c r="H76" i="3"/>
  <c r="H72" i="3"/>
  <c r="H74" i="3"/>
  <c r="H75" i="3"/>
  <c r="H73" i="3"/>
  <c r="H78" i="3"/>
  <c r="H77" i="3"/>
  <c r="F48" i="3" l="1"/>
  <c r="F54" i="3"/>
  <c r="F58" i="3"/>
  <c r="F55" i="3"/>
  <c r="F56" i="3"/>
  <c r="F52" i="3"/>
  <c r="F51" i="3"/>
  <c r="F61" i="3"/>
  <c r="F57" i="3"/>
  <c r="F50" i="3"/>
  <c r="F49" i="3"/>
  <c r="F60" i="3"/>
  <c r="F53" i="3"/>
  <c r="F59" i="3"/>
  <c r="D35" i="3" l="1"/>
  <c r="E35" i="3"/>
  <c r="G31" i="10" l="1"/>
  <c r="G32" i="10"/>
  <c r="E42" i="10"/>
  <c r="M25" i="11" l="1"/>
  <c r="N16" i="11" s="1"/>
  <c r="K25" i="11"/>
  <c r="D51" i="10"/>
  <c r="D50" i="10"/>
  <c r="H20" i="10"/>
  <c r="H19" i="10"/>
  <c r="H18" i="10"/>
  <c r="H17" i="10"/>
  <c r="H16" i="10"/>
  <c r="H15" i="10"/>
  <c r="H14" i="10"/>
  <c r="H13" i="10"/>
  <c r="H12" i="10"/>
  <c r="H11" i="10"/>
  <c r="H10" i="10"/>
  <c r="G46" i="10" s="1"/>
  <c r="L16" i="11" l="1"/>
  <c r="L15" i="11"/>
  <c r="L23" i="11"/>
  <c r="L24" i="11"/>
  <c r="L21" i="11"/>
  <c r="L22" i="11"/>
  <c r="L19" i="11"/>
  <c r="L20" i="11"/>
  <c r="L17" i="11"/>
  <c r="L18" i="11"/>
  <c r="L13" i="11"/>
  <c r="L14" i="11"/>
  <c r="L12" i="11"/>
  <c r="L9" i="11"/>
  <c r="L10" i="11"/>
  <c r="N23" i="11"/>
  <c r="N24" i="11"/>
  <c r="N21" i="11"/>
  <c r="N22" i="11"/>
  <c r="N19" i="11"/>
  <c r="N20" i="11"/>
  <c r="N17" i="11"/>
  <c r="N18" i="11"/>
  <c r="N13" i="11"/>
  <c r="N14" i="11"/>
  <c r="N12" i="11"/>
  <c r="N9" i="11"/>
  <c r="N10" i="11"/>
  <c r="N8" i="11"/>
  <c r="N11" i="11"/>
  <c r="L11" i="11"/>
  <c r="L8" i="11"/>
  <c r="G30" i="10"/>
  <c r="G45" i="10"/>
  <c r="G47" i="10" s="1"/>
  <c r="G42" i="10"/>
  <c r="G41" i="10"/>
  <c r="G36" i="10"/>
  <c r="G29" i="10"/>
  <c r="G40" i="10"/>
  <c r="G37" i="10"/>
  <c r="H22" i="10"/>
  <c r="H23" i="10" s="1"/>
  <c r="H21" i="10"/>
  <c r="E45" i="10" l="1"/>
  <c r="E46" i="10"/>
  <c r="G43" i="10"/>
  <c r="E31" i="10"/>
  <c r="E29" i="10"/>
  <c r="G38" i="10"/>
  <c r="G48" i="10" s="1"/>
  <c r="E32" i="10"/>
  <c r="E30" i="10"/>
  <c r="L25" i="11"/>
  <c r="E41" i="10"/>
  <c r="E33" i="10"/>
  <c r="E37" i="10"/>
  <c r="E40" i="10"/>
  <c r="E36" i="10"/>
  <c r="N25" i="11"/>
  <c r="E47" i="10" l="1"/>
  <c r="E43" i="10"/>
  <c r="E38" i="10"/>
  <c r="F17" i="9"/>
  <c r="G16" i="9"/>
  <c r="H16" i="9" s="1"/>
  <c r="G15" i="9"/>
  <c r="H15" i="9" s="1"/>
  <c r="G14" i="9"/>
  <c r="H14" i="9" s="1"/>
  <c r="G13" i="9"/>
  <c r="H13" i="9" s="1"/>
  <c r="G12" i="9"/>
  <c r="H12" i="9" s="1"/>
  <c r="G11" i="9"/>
  <c r="H11" i="9" s="1"/>
  <c r="G10" i="9"/>
  <c r="H10" i="9" s="1"/>
  <c r="G9" i="9"/>
  <c r="H9" i="9" s="1"/>
  <c r="G8" i="9"/>
  <c r="G17" i="9" s="1"/>
  <c r="E48" i="10" l="1"/>
  <c r="H8" i="9"/>
  <c r="H17" i="9" s="1"/>
  <c r="H80" i="3" l="1"/>
  <c r="H92" i="3" l="1"/>
  <c r="H91" i="3"/>
  <c r="H71" i="3"/>
  <c r="H69" i="3"/>
  <c r="H70" i="3"/>
  <c r="H83" i="3"/>
  <c r="H82" i="3"/>
  <c r="H88" i="3"/>
  <c r="H85" i="3"/>
  <c r="H87" i="3"/>
  <c r="H86" i="3"/>
  <c r="H89" i="3"/>
  <c r="H79" i="3"/>
  <c r="H81" i="3"/>
  <c r="F34" i="3"/>
  <c r="F32" i="3"/>
  <c r="E42" i="3"/>
  <c r="D42" i="3"/>
  <c r="F41" i="3"/>
  <c r="F40" i="3"/>
  <c r="F39" i="3"/>
  <c r="E28" i="3"/>
  <c r="D28" i="3"/>
  <c r="F27" i="3"/>
  <c r="F26" i="3"/>
  <c r="F25" i="3"/>
  <c r="E16" i="3"/>
  <c r="D16" i="3"/>
  <c r="F15" i="3"/>
  <c r="F14" i="3"/>
  <c r="F13" i="3"/>
  <c r="F35" i="3" l="1"/>
  <c r="F16" i="3"/>
  <c r="F42" i="3"/>
  <c r="F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Perez</author>
  </authors>
  <commentList>
    <comment ref="H23" authorId="0" shapeId="0" xr:uid="{D1E993C4-A48D-4001-A087-4E3B53C87DD5}">
      <text>
        <r>
          <rPr>
            <b/>
            <sz val="11"/>
            <color indexed="81"/>
            <rFont val="Calibri"/>
            <family val="2"/>
            <scheme val="minor"/>
          </rPr>
          <t>The overall objective for the Trusts is a total match ratio (cash and in-kind) of 2:1.</t>
        </r>
      </text>
    </comment>
    <comment ref="C29" authorId="0" shapeId="0" xr:uid="{5A1CBA79-55FF-4278-B93F-79595A96B09B}">
      <text>
        <r>
          <rPr>
            <b/>
            <sz val="11"/>
            <color indexed="81"/>
            <rFont val="Calibri"/>
            <family val="2"/>
            <scheme val="minor"/>
          </rPr>
          <t xml:space="preserve">Costs associated with construction, delivery, or establishment of the project such as seed, fertilizer, fencing, trees, etc. </t>
        </r>
      </text>
    </comment>
    <comment ref="C30" authorId="0" shapeId="0" xr:uid="{D2FD2D27-4DD6-4F96-9F7F-391D23FDFF89}">
      <text>
        <r>
          <rPr>
            <b/>
            <sz val="11"/>
            <color indexed="81"/>
            <rFont val="Calibri"/>
            <family val="2"/>
            <scheme val="minor"/>
          </rPr>
          <t>Costs such as contractors or equipment operators (including equipment)</t>
        </r>
      </text>
    </comment>
    <comment ref="C31" authorId="0" shapeId="0" xr:uid="{E289EB3C-CE5A-4FDD-BAEC-01082B980DBC}">
      <text>
        <r>
          <rPr>
            <b/>
            <sz val="11"/>
            <color indexed="81"/>
            <rFont val="Calibri"/>
            <family val="2"/>
            <scheme val="minor"/>
          </rPr>
          <t>Costs such as machinery rental and rental of equipment owned by the applicant organization that is being “rented” to the project.</t>
        </r>
      </text>
    </comment>
    <comment ref="C32" authorId="0" shapeId="0" xr:uid="{5091408D-5871-48D1-B898-E96F15EE1E1C}">
      <text>
        <r>
          <rPr>
            <b/>
            <sz val="11"/>
            <color indexed="81"/>
            <rFont val="Calibri"/>
            <family val="2"/>
            <scheme val="minor"/>
          </rPr>
          <t>Includes consultants and legal fees</t>
        </r>
      </text>
    </comment>
    <comment ref="C33" authorId="0" shapeId="0" xr:uid="{7817D25E-FF46-4771-B07C-D61BB83C5F16}">
      <text>
        <r>
          <rPr>
            <b/>
            <sz val="11"/>
            <color indexed="81"/>
            <rFont val="Calibri"/>
            <family val="2"/>
            <scheme val="minor"/>
          </rPr>
          <t>Conservation easements and land acquisition</t>
        </r>
      </text>
    </comment>
    <comment ref="C34" authorId="0" shapeId="0" xr:uid="{8BB9BCB3-75D6-416B-B4BD-A97AB15E13B0}">
      <text>
        <r>
          <rPr>
            <b/>
            <sz val="11"/>
            <color indexed="81"/>
            <rFont val="Calibri"/>
            <family val="2"/>
            <scheme val="minor"/>
          </rPr>
          <t xml:space="preserve">Applicants can include communication activities that are related to project delivery. Examples include radio, TV ads, social media, newspaper and magazine advertisements, and flyers, etc. </t>
        </r>
      </text>
    </comment>
    <comment ref="C36" authorId="0" shapeId="0" xr:uid="{1CEFE42A-E7A4-4D8A-B701-8AE9A38604BD}">
      <text>
        <r>
          <rPr>
            <b/>
            <sz val="11"/>
            <color indexed="81"/>
            <rFont val="Calibri"/>
            <family val="2"/>
            <scheme val="minor"/>
          </rPr>
          <t>Costs that are borne by landowners, such as a purchase of seed, fertilizer, use of farm equipment, or labour, for which offsetting payments may be made by the grantee or may be included as landowner match</t>
        </r>
      </text>
    </comment>
    <comment ref="C37" authorId="0" shapeId="0" xr:uid="{1C535A56-3A04-46AD-8577-0E69D48050DC}">
      <text>
        <r>
          <rPr>
            <b/>
            <sz val="11"/>
            <color indexed="81"/>
            <rFont val="Calibri"/>
            <family val="2"/>
            <scheme val="minor"/>
          </rPr>
          <t>Direct payments to landowners to encourage them to take part in projects that are expected to result in a loss of future income-generating potential from the land affected (e.g. cultivated land flooded by a wetland restoration)</t>
        </r>
      </text>
    </comment>
    <comment ref="C40" authorId="0" shapeId="0" xr:uid="{44869DCB-03F3-44C7-BE60-D9B8B5029308}">
      <text>
        <r>
          <rPr>
            <b/>
            <sz val="11"/>
            <color indexed="81"/>
            <rFont val="Calibri"/>
            <family val="2"/>
            <scheme val="minor"/>
          </rPr>
          <t>Cost of staff that are tied to the project</t>
        </r>
      </text>
    </comment>
    <comment ref="C41" authorId="0" shapeId="0" xr:uid="{90EBBF93-BA1B-4E50-9F07-1A1A2F0EDC6E}">
      <text>
        <r>
          <rPr>
            <b/>
            <sz val="11"/>
            <color indexed="81"/>
            <rFont val="Calibri"/>
            <family val="2"/>
            <scheme val="minor"/>
          </rPr>
          <t>Vehicle, accommodations, and meals</t>
        </r>
      </text>
    </comment>
    <comment ref="C42" authorId="0" shapeId="0" xr:uid="{00E03173-2690-4ACA-A83B-E7CA4B7E9CB1}">
      <text>
        <r>
          <rPr>
            <b/>
            <sz val="11"/>
            <color indexed="81"/>
            <rFont val="Calibri"/>
            <family val="2"/>
            <scheme val="minor"/>
          </rPr>
          <t>Applicants can identify overhead and/or administration fees that are related to project delivery. Examples include board expenses, management costs, rent, phones, computer infrastructure or charitable ArcGIS licenses</t>
        </r>
      </text>
    </comment>
    <comment ref="E48" authorId="0" shapeId="0" xr:uid="{E64DB0BA-CF4D-4DE5-A197-BD1221AF0F3F}">
      <text>
        <r>
          <rPr>
            <b/>
            <sz val="11"/>
            <color indexed="81"/>
            <rFont val="Calibri"/>
            <family val="2"/>
            <scheme val="minor"/>
          </rPr>
          <t>Percentages are calculated from the total project expected cost and should sum to 100%</t>
        </r>
      </text>
    </comment>
    <comment ref="G48" authorId="0" shapeId="0" xr:uid="{47131DA0-9B1B-43FD-B289-A8C76C46F28A}">
      <text>
        <r>
          <rPr>
            <b/>
            <sz val="11"/>
            <color indexed="81"/>
            <rFont val="Calibri"/>
            <family val="2"/>
            <scheme val="minor"/>
          </rPr>
          <t>Percentages are calculated from the total Trust request and should sum to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Perez</author>
  </authors>
  <commentList>
    <comment ref="D7" authorId="0" shapeId="0" xr:uid="{E08F8190-0C8A-4382-A930-5329A540B026}">
      <text>
        <r>
          <rPr>
            <b/>
            <sz val="11"/>
            <color indexed="81"/>
            <rFont val="Calibri"/>
            <family val="2"/>
            <scheme val="minor"/>
          </rPr>
          <t>Manually  enter a detailed description of each activity.</t>
        </r>
      </text>
    </comment>
    <comment ref="I7" authorId="0" shapeId="0" xr:uid="{0FD07D8C-5C7E-4073-842E-4FC1DBFF0B3D}">
      <text>
        <r>
          <rPr>
            <b/>
            <sz val="11"/>
            <color indexed="81"/>
            <rFont val="Calibri"/>
            <family val="2"/>
            <scheme val="minor"/>
          </rPr>
          <t xml:space="preserve">Identify the term length of the conservation contract you will sign with the landowner.  For example, 10-year term contracts for grassland restoration projects. </t>
        </r>
      </text>
    </comment>
    <comment ref="J7" authorId="0" shapeId="0" xr:uid="{90EB9608-3F1D-4698-9249-AD4FECCBF149}">
      <text>
        <r>
          <rPr>
            <b/>
            <sz val="11"/>
            <color indexed="81"/>
            <rFont val="Calibri"/>
            <family val="2"/>
            <scheme val="minor"/>
          </rPr>
          <t xml:space="preserve"> Identify the cost-share of the payment to the landowner  vs the landowner contribution. For example, 50:50 cost-share ratio for off-site water system installation.</t>
        </r>
      </text>
    </comment>
    <comment ref="K25" authorId="0" shapeId="0" xr:uid="{07D2A8DB-90DA-485B-9DCC-F0DF0A847E4A}">
      <text>
        <r>
          <rPr>
            <b/>
            <sz val="11"/>
            <color indexed="81"/>
            <rFont val="Calibri"/>
            <family val="2"/>
            <scheme val="minor"/>
          </rPr>
          <t>Must equal the total Project Revenue in the Budget table (Cell H21)</t>
        </r>
      </text>
    </comment>
    <comment ref="M25" authorId="0" shapeId="0" xr:uid="{C72A9B1A-1464-44AE-9ECB-27E2470E81D4}">
      <text>
        <r>
          <rPr>
            <b/>
            <sz val="11"/>
            <color indexed="81"/>
            <rFont val="Calibri"/>
            <family val="2"/>
            <scheme val="minor"/>
          </rPr>
          <t>Must equal the total Trust Request in the Budget table (Cell E10)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Samantha German</author>
  </authors>
  <commentList>
    <comment ref="C39" authorId="0" shapeId="0" xr:uid="{30FC7543-7948-4F85-B548-AD88059E5988}">
      <text>
        <r>
          <rPr>
            <b/>
            <sz val="10"/>
            <color indexed="81"/>
            <rFont val=" Calibri"/>
          </rPr>
          <t>Definition:
Holds water for a short period of time after spring melt or a large rain event, for the primary purpose of flood water mitigation.</t>
        </r>
      </text>
    </comment>
    <comment ref="C40" authorId="0" shapeId="0" xr:uid="{E16532C0-BB36-4B2B-BC32-BFCDCCF625DD}">
      <text>
        <r>
          <rPr>
            <b/>
            <sz val="10"/>
            <color indexed="81"/>
            <rFont val=" Calibri"/>
          </rPr>
          <t xml:space="preserve">Definition:
Generally, retains water for an extended period of time after spring melt or a large rain event but may be paritially or fully drained by late spring or early summer. 
Includes the added benefit of nutrient retention.  </t>
        </r>
      </text>
    </comment>
    <comment ref="C41" authorId="0" shapeId="0" xr:uid="{ED0413D9-140D-4D61-90F4-E6BA4847A7F0}">
      <text>
        <r>
          <rPr>
            <b/>
            <sz val="10"/>
            <color indexed="81"/>
            <rFont val=" Calibri"/>
          </rPr>
          <t xml:space="preserve">Definition:
Designed to drain only above full supply levels but may include overflow spillway. Can hold permanent water throughout the growing season. 
Includes the added benefits of nutrient retention, drought mitigation and groundwater recharge.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Samantha German</author>
    <author>tc={6ABDE90E-9657-4A15-AD23-C5BC907554A4}</author>
  </authors>
  <commentList>
    <comment ref="D72" authorId="0" shapeId="0" xr:uid="{66639BF6-0F34-412A-B42E-AEFD83123F27}">
      <text>
        <r>
          <rPr>
            <b/>
            <sz val="9"/>
            <color indexed="81"/>
            <rFont val="Tahoma"/>
            <family val="2"/>
          </rPr>
          <t>comprehensive planning of management of a farms resources to mitigate risks to air, land and water</t>
        </r>
      </text>
    </comment>
    <comment ref="D110" authorId="1" shapeId="0" xr:uid="{6ABDE90E-9657-4A15-AD23-C5BC907554A4}">
      <text>
        <t>[Threaded comment]
Your version of Excel allows you to read this threaded comment; however, any edits to it will get removed if the file is opened in a newer version of Excel. Learn more: https://go.microsoft.com/fwlink/?linkid=870924
Comment:
    including online magazine, blogs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Diana Perez</author>
    <author>Taylor Toffan</author>
  </authors>
  <commentList>
    <comment ref="H17" authorId="0" shapeId="0" xr:uid="{84C35576-1900-41EF-8932-157C07E9E690}">
      <text>
        <r>
          <rPr>
            <b/>
            <sz val="11"/>
            <color indexed="81"/>
            <rFont val="Calibri"/>
            <family val="2"/>
            <scheme val="minor"/>
          </rPr>
          <t>Total Incentive Payments must equal amount in Cell F34 in the Project Budget</t>
        </r>
      </text>
    </comment>
    <comment ref="B18" authorId="1" shapeId="0" xr:uid="{8052FF7D-5E02-4AE2-A3C5-D249D7E26327}">
      <text>
        <r>
          <rPr>
            <b/>
            <sz val="11"/>
            <color indexed="81"/>
            <rFont val="Calibri"/>
            <family val="2"/>
            <scheme val="minor"/>
          </rPr>
          <t>Please use this area to explain any "other" activities or other relevant information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<sst xmlns="http://schemas.openxmlformats.org/spreadsheetml/2006/main" count="728" uniqueCount="313">
  <si>
    <t>Activity Category</t>
  </si>
  <si>
    <t>Water Retention</t>
  </si>
  <si>
    <t>Innovative Approaches</t>
  </si>
  <si>
    <t>Other</t>
  </si>
  <si>
    <t xml:space="preserve">Notes: </t>
  </si>
  <si>
    <t>Temporary Wetlands</t>
  </si>
  <si>
    <t>Annual Cost per Activity</t>
  </si>
  <si>
    <t>TRUST-FUNDED</t>
  </si>
  <si>
    <t>MATCH-FUNDED</t>
  </si>
  <si>
    <t xml:space="preserve">TOTAL </t>
  </si>
  <si>
    <t xml:space="preserve">ACTIVITIES </t>
  </si>
  <si>
    <t>Acres</t>
  </si>
  <si>
    <t>Acre Feet</t>
  </si>
  <si>
    <t>Measure</t>
  </si>
  <si>
    <t>unit</t>
  </si>
  <si>
    <t>Wetland</t>
  </si>
  <si>
    <t>Conserved</t>
  </si>
  <si>
    <t>Enhanced</t>
  </si>
  <si>
    <t>Restored</t>
  </si>
  <si>
    <t xml:space="preserve">Total </t>
  </si>
  <si>
    <t>Riparian</t>
  </si>
  <si>
    <t>TOTAL</t>
  </si>
  <si>
    <t>Temporary</t>
  </si>
  <si>
    <t>Extended</t>
  </si>
  <si>
    <t xml:space="preserve">Permanent </t>
  </si>
  <si>
    <t>Total</t>
  </si>
  <si>
    <t>Number</t>
  </si>
  <si>
    <t>Cover Crop- Single Species</t>
  </si>
  <si>
    <t xml:space="preserve">Cover Crop- Multi Species </t>
  </si>
  <si>
    <t>Livestock Crossing</t>
  </si>
  <si>
    <t>Length (km)</t>
  </si>
  <si>
    <t>Shelterbelt Enhanced</t>
  </si>
  <si>
    <t>Events</t>
  </si>
  <si>
    <t>Units</t>
  </si>
  <si>
    <t xml:space="preserve">Quantity </t>
  </si>
  <si>
    <t>Total Match</t>
  </si>
  <si>
    <t xml:space="preserve">Equipment Rental </t>
  </si>
  <si>
    <t>Salaries &amp; Benefits or Day Rate</t>
  </si>
  <si>
    <t>Travel &amp; Field Costs</t>
  </si>
  <si>
    <t>Administration and Overhead associated  with Proposal</t>
  </si>
  <si>
    <t>Communications</t>
  </si>
  <si>
    <t>Applicant Organization Name:</t>
  </si>
  <si>
    <t>Materials and Supplies</t>
  </si>
  <si>
    <t>Construction Services</t>
  </si>
  <si>
    <t xml:space="preserve">Consulting/Professional Services </t>
  </si>
  <si>
    <t>Acquiring Interests in Land</t>
  </si>
  <si>
    <t>Activity Category
(Select from drop-down menu)</t>
  </si>
  <si>
    <t>Activity
(Select from drop-down menu)</t>
  </si>
  <si>
    <t>Length of Time for the Incentive Payment  (in years)</t>
  </si>
  <si>
    <t>Estimated Average Cost Per Acre</t>
  </si>
  <si>
    <t>Estimated Total Acres</t>
  </si>
  <si>
    <t>Total Cost (over incentive payment term)</t>
  </si>
  <si>
    <t>Plan</t>
  </si>
  <si>
    <t>Reports &amp; Assesments</t>
  </si>
  <si>
    <t>Mapping &amp; Modelling</t>
  </si>
  <si>
    <t>Workshop</t>
  </si>
  <si>
    <t>Tour</t>
  </si>
  <si>
    <t>Training Event</t>
  </si>
  <si>
    <t>Seminar</t>
  </si>
  <si>
    <t>Volunteer Stewardship</t>
  </si>
  <si>
    <t>Cultural/ceremonial activities</t>
  </si>
  <si>
    <t>Grassland</t>
  </si>
  <si>
    <t>Wooded</t>
  </si>
  <si>
    <t>Column1</t>
  </si>
  <si>
    <t>Provincial Government Funding</t>
  </si>
  <si>
    <t>Confirmed/
Pending</t>
  </si>
  <si>
    <t>Total Project Revenue</t>
  </si>
  <si>
    <t>Wetland Conservation</t>
  </si>
  <si>
    <t>Wetland Enhancement</t>
  </si>
  <si>
    <t>Wetland Restoration</t>
  </si>
  <si>
    <t>Grassland Conservation</t>
  </si>
  <si>
    <t>Grassland Enhancement</t>
  </si>
  <si>
    <t>Grassland Restoration</t>
  </si>
  <si>
    <t>Shelterbelt Enhancement</t>
  </si>
  <si>
    <t>Wooded Conservation</t>
  </si>
  <si>
    <t>Wooded Enhancement</t>
  </si>
  <si>
    <t>Wooded Restoration</t>
  </si>
  <si>
    <t>Riparian Conservation</t>
  </si>
  <si>
    <t>Riparian Enhancement</t>
  </si>
  <si>
    <t>Riparian Restoration</t>
  </si>
  <si>
    <t>Shelterbelt</t>
  </si>
  <si>
    <t>Cover Crops</t>
  </si>
  <si>
    <t>Prescribed/Controlled Burn</t>
  </si>
  <si>
    <t>Mechanical (mowing, herbicide application/wicking)</t>
  </si>
  <si>
    <t>Pasture improvement</t>
  </si>
  <si>
    <t>Delayed haying/mowing</t>
  </si>
  <si>
    <t>Delayed grazing</t>
  </si>
  <si>
    <t>SAR related BMP's</t>
  </si>
  <si>
    <t>Invasive species control (match only)</t>
  </si>
  <si>
    <t>Meetings</t>
  </si>
  <si>
    <t>Print Media</t>
  </si>
  <si>
    <t>Internet Media</t>
  </si>
  <si>
    <t>Broadcast Media</t>
  </si>
  <si>
    <t>Connecting People to Nature Infrastructure</t>
  </si>
  <si>
    <t>Signs</t>
  </si>
  <si>
    <t>Detailed Description</t>
  </si>
  <si>
    <t>Bank Stabilization (Riprap and other hardscape)</t>
  </si>
  <si>
    <t>Trust Project Category</t>
  </si>
  <si>
    <t>Budget Category</t>
  </si>
  <si>
    <t>Activity Category (Incentive Payment Table)</t>
  </si>
  <si>
    <t>Yes</t>
  </si>
  <si>
    <t>Confirmed</t>
  </si>
  <si>
    <t xml:space="preserve">Watersheds </t>
  </si>
  <si>
    <t>No</t>
  </si>
  <si>
    <t>Pending</t>
  </si>
  <si>
    <t>Habitat and Wildlife</t>
  </si>
  <si>
    <t>Construction services</t>
  </si>
  <si>
    <t xml:space="preserve">Other Wetlands </t>
  </si>
  <si>
    <t>Soil Health</t>
  </si>
  <si>
    <t>Riparian Area</t>
  </si>
  <si>
    <t>Innovation</t>
  </si>
  <si>
    <t xml:space="preserve">Consulting/professional services </t>
  </si>
  <si>
    <t xml:space="preserve">Upland Area </t>
  </si>
  <si>
    <t>Conservation Planning</t>
  </si>
  <si>
    <t>Aquiring Interests in Land</t>
  </si>
  <si>
    <t>Connecting People to Nature</t>
  </si>
  <si>
    <t>Landowner Incentive Payments</t>
  </si>
  <si>
    <t>Shelterbelt Establishment</t>
  </si>
  <si>
    <t>Landowner Establishment Costs</t>
  </si>
  <si>
    <t xml:space="preserve">Buffer Establishment </t>
  </si>
  <si>
    <t>Land Purchase</t>
  </si>
  <si>
    <t>Type other Activity here</t>
  </si>
  <si>
    <t>Conservation</t>
  </si>
  <si>
    <t>Enahncement</t>
  </si>
  <si>
    <t>Restoration</t>
  </si>
  <si>
    <t>Grazing management system</t>
  </si>
  <si>
    <t>Prescribed/controlled burn</t>
  </si>
  <si>
    <t>Nest Tunnels</t>
  </si>
  <si>
    <t>Cattle exclusion</t>
  </si>
  <si>
    <t>Column2</t>
  </si>
  <si>
    <t>Grassland_Enhancement</t>
  </si>
  <si>
    <t>Activity List</t>
  </si>
  <si>
    <t>Wooded_Enhancement</t>
  </si>
  <si>
    <t>Grassland_Conservation</t>
  </si>
  <si>
    <t>Grassland_Restoration</t>
  </si>
  <si>
    <t>Shelterbelt_Enhancement</t>
  </si>
  <si>
    <t>Wooded_Conservation</t>
  </si>
  <si>
    <t>Wooded_Restoration</t>
  </si>
  <si>
    <t>Wetland_Conservation</t>
  </si>
  <si>
    <t>Wetland_Enhancement</t>
  </si>
  <si>
    <t>Wetland_Restoration</t>
  </si>
  <si>
    <t>Riparian_Conservation</t>
  </si>
  <si>
    <t>Riparian_Enhancement</t>
  </si>
  <si>
    <t>Riparian_Restoration</t>
  </si>
  <si>
    <t>ACTIVITIES (BMPs)</t>
  </si>
  <si>
    <t>ACTIVITIES</t>
  </si>
  <si>
    <t>Documents and Mapping</t>
  </si>
  <si>
    <t>Acres Influenced</t>
  </si>
  <si>
    <t>Trail Enhancement</t>
  </si>
  <si>
    <t>Trail Creation</t>
  </si>
  <si>
    <t>Boardwalk</t>
  </si>
  <si>
    <t>Interpretative Signage</t>
  </si>
  <si>
    <t>Kiosk</t>
  </si>
  <si>
    <t>Boat Launch</t>
  </si>
  <si>
    <t>Erosion Control</t>
  </si>
  <si>
    <t>Property Signs</t>
  </si>
  <si>
    <t>Trails  sign - directional</t>
  </si>
  <si>
    <t>Cairn</t>
  </si>
  <si>
    <t>Dock</t>
  </si>
  <si>
    <t>Livestock Management Plan</t>
  </si>
  <si>
    <t>SAR Management Plan</t>
  </si>
  <si>
    <t>Resource Management Plan</t>
  </si>
  <si>
    <t>Land use Management Plan</t>
  </si>
  <si>
    <t>Conservation Management Plan</t>
  </si>
  <si>
    <t>Nitrogen Management Plan</t>
  </si>
  <si>
    <t>Pasture Assessment</t>
  </si>
  <si>
    <t>Baseline Documentation Report</t>
  </si>
  <si>
    <t>Map</t>
  </si>
  <si>
    <t>Model</t>
  </si>
  <si>
    <t>Documents &amp; Mapping</t>
  </si>
  <si>
    <t>CLASS 1</t>
  </si>
  <si>
    <t>CLASS 2</t>
  </si>
  <si>
    <t>CLASS 3</t>
  </si>
  <si>
    <t xml:space="preserve">Event </t>
  </si>
  <si>
    <t>Online</t>
  </si>
  <si>
    <t>In person</t>
  </si>
  <si>
    <t xml:space="preserve">Online </t>
  </si>
  <si>
    <t>Inperson</t>
  </si>
  <si>
    <t>Meeting</t>
  </si>
  <si>
    <t>Newspaper/Magazines</t>
  </si>
  <si>
    <t>Brochure</t>
  </si>
  <si>
    <t>Flyer</t>
  </si>
  <si>
    <t>Social Media</t>
  </si>
  <si>
    <t>Podcasts</t>
  </si>
  <si>
    <t xml:space="preserve">Webpage </t>
  </si>
  <si>
    <t>Email Blast</t>
  </si>
  <si>
    <t>Radio Ads</t>
  </si>
  <si>
    <t>TV ads</t>
  </si>
  <si>
    <t xml:space="preserve">Acres influenced </t>
  </si>
  <si>
    <t xml:space="preserve">Number of people </t>
  </si>
  <si>
    <t>Number of sessions</t>
  </si>
  <si>
    <t>Number of people reached</t>
  </si>
  <si>
    <t>Number of followers</t>
  </si>
  <si>
    <t>Number of downloads per episode</t>
  </si>
  <si>
    <t>Number of views</t>
  </si>
  <si>
    <t>Number of people reached (circulation #)</t>
  </si>
  <si>
    <t>kms</t>
  </si>
  <si>
    <t>NA</t>
  </si>
  <si>
    <t>Shelterbelt_Establishment</t>
  </si>
  <si>
    <t>Single species</t>
  </si>
  <si>
    <t>Multi species</t>
  </si>
  <si>
    <t>Cattle exclusion (Fencing and/or off-site watering system)</t>
  </si>
  <si>
    <t>Grazing management system (Fencing and/or off-site watering system)</t>
  </si>
  <si>
    <t>Conserved through conservation agreement/easement (match only)</t>
  </si>
  <si>
    <t>Activity Description / BMPs
(Select from drop-down menu)</t>
  </si>
  <si>
    <t>Bufferstrips</t>
  </si>
  <si>
    <t>Pollinator habitat</t>
  </si>
  <si>
    <t>Native Restoration</t>
  </si>
  <si>
    <t>Tame Restoration</t>
  </si>
  <si>
    <t>Pollinator Habitat</t>
  </si>
  <si>
    <t>Woodland</t>
  </si>
  <si>
    <t>Shelterbelt Established</t>
  </si>
  <si>
    <t>Livestock crossing</t>
  </si>
  <si>
    <t>Grassed Waterways</t>
  </si>
  <si>
    <t>Bank Stabilization  (Riprap and other hardscape)</t>
  </si>
  <si>
    <r>
      <t xml:space="preserve"> Total Trust Request </t>
    </r>
    <r>
      <rPr>
        <b/>
        <vertAlign val="superscript"/>
        <sz val="14"/>
        <color theme="0"/>
        <rFont val="Calibri"/>
        <family val="2"/>
        <scheme val="minor"/>
      </rPr>
      <t>2</t>
    </r>
  </si>
  <si>
    <t>Nest Tunnels Installation</t>
  </si>
  <si>
    <t>Nest Tunnels Maintenance</t>
  </si>
  <si>
    <t xml:space="preserve">CHOOSE LANDSCAPE ACTIVITY </t>
  </si>
  <si>
    <t>Acres mapped/Acres modelled</t>
  </si>
  <si>
    <t>CHOOSE ADDITIONAL OUTPUTS</t>
  </si>
  <si>
    <t>Documents_and_Mapping</t>
  </si>
  <si>
    <t>Connecting_People_to_Nature_Infrastructure</t>
  </si>
  <si>
    <t>Activity List IP</t>
  </si>
  <si>
    <t>Wetlands (Temporary)</t>
  </si>
  <si>
    <t>Wetlands (Other)</t>
  </si>
  <si>
    <t>Activity Type</t>
  </si>
  <si>
    <t>Enhancement</t>
  </si>
  <si>
    <t>Establishment</t>
  </si>
  <si>
    <t>Acres mapped/modelled</t>
  </si>
  <si>
    <t>Erosion_Control</t>
  </si>
  <si>
    <t>Cover_Crops</t>
  </si>
  <si>
    <t>Communications General</t>
  </si>
  <si>
    <t>Activity Description / BMPs</t>
  </si>
  <si>
    <t>Metric</t>
  </si>
  <si>
    <t>Kilometers</t>
  </si>
  <si>
    <t>Acre feet</t>
  </si>
  <si>
    <t>Acres influenced</t>
  </si>
  <si>
    <t>Number of people</t>
  </si>
  <si>
    <t>Materials &amp; Supplies</t>
  </si>
  <si>
    <t>Administration &amp; Overhead</t>
  </si>
  <si>
    <t>Section B. Additional Activities</t>
  </si>
  <si>
    <t>Section A. Landscape Activities</t>
  </si>
  <si>
    <t>Water_Retention</t>
  </si>
  <si>
    <t>Permanent</t>
  </si>
  <si>
    <t>Grazing management system (Livestock crossing)</t>
  </si>
  <si>
    <t>Meters</t>
  </si>
  <si>
    <t>SUBTOTAL</t>
  </si>
  <si>
    <t>Conserved through incentive payments</t>
  </si>
  <si>
    <t>Temporary wetlands conserved through incentive payments</t>
  </si>
  <si>
    <t>Other wetlands conserved through incentive payments</t>
  </si>
  <si>
    <r>
      <t xml:space="preserve">        </t>
    </r>
    <r>
      <rPr>
        <b/>
        <sz val="30"/>
        <color theme="7" tint="-0.249977111117893"/>
        <rFont val="Calibri"/>
        <family val="2"/>
        <scheme val="minor"/>
      </rPr>
      <t xml:space="preserve"> </t>
    </r>
    <r>
      <rPr>
        <b/>
        <sz val="28"/>
        <color theme="7" tint="-0.249977111117893"/>
        <rFont val="Calibri"/>
        <family val="2"/>
        <scheme val="minor"/>
      </rPr>
      <t xml:space="preserve">The GROW Trust Spring 2022: </t>
    </r>
    <r>
      <rPr>
        <b/>
        <sz val="28"/>
        <color rgb="FF996600"/>
        <rFont val="Calibri"/>
        <family val="2"/>
        <scheme val="minor"/>
      </rPr>
      <t>Project Incentive Payment</t>
    </r>
  </si>
  <si>
    <t>N/A</t>
  </si>
  <si>
    <t>Shrub Control via mowing or herbicide</t>
  </si>
  <si>
    <t>Wetlands conserved through conservation agreement/easement (match only)</t>
  </si>
  <si>
    <t>Direct Project Costs</t>
  </si>
  <si>
    <t>Delivery Costs</t>
  </si>
  <si>
    <t>Other Costs</t>
  </si>
  <si>
    <t>Important:
• If applicable to your project, include the information related to the incentive payments (only incentive payments requested from The GROW Trust). 
• If your project does not include incentive payments, leave this section blank</t>
  </si>
  <si>
    <t>The Conservation Trust</t>
  </si>
  <si>
    <t>Match Ratio</t>
  </si>
  <si>
    <t>Total Trust Request</t>
  </si>
  <si>
    <t xml:space="preserve">% of  Total Trust Request       </t>
  </si>
  <si>
    <t>Beneficial Management Practices Associated with Landscape Activities</t>
  </si>
  <si>
    <t>Landowners:</t>
  </si>
  <si>
    <r>
      <rPr>
        <sz val="12"/>
        <rFont val="Agency FB"/>
        <family val="2"/>
      </rPr>
      <t>•</t>
    </r>
    <r>
      <rPr>
        <sz val="12"/>
        <rFont val="Calibri"/>
        <family val="2"/>
      </rPr>
      <t xml:space="preserve"> </t>
    </r>
    <r>
      <rPr>
        <sz val="12"/>
        <rFont val="Calibri"/>
        <family val="2"/>
        <scheme val="minor"/>
      </rPr>
      <t>Landowner Establishment Costs</t>
    </r>
  </si>
  <si>
    <t>• Landowners Incentive Payments*</t>
  </si>
  <si>
    <r>
      <t xml:space="preserve">Term Length 
</t>
    </r>
    <r>
      <rPr>
        <b/>
        <sz val="10"/>
        <color theme="0"/>
        <rFont val="Calibri"/>
        <family val="2"/>
        <scheme val="minor"/>
      </rPr>
      <t>(if applicable)</t>
    </r>
  </si>
  <si>
    <r>
      <t xml:space="preserve">Cost Share
</t>
    </r>
    <r>
      <rPr>
        <b/>
        <sz val="10"/>
        <color theme="0"/>
        <rFont val="Calibri"/>
        <family val="2"/>
        <scheme val="minor"/>
      </rPr>
      <t>(if applicable)</t>
    </r>
  </si>
  <si>
    <r>
      <rPr>
        <b/>
        <sz val="11.5"/>
        <color theme="1"/>
        <rFont val="Calibri"/>
        <family val="2"/>
        <scheme val="minor"/>
      </rPr>
      <t>*Landowner Incentive Payments:</t>
    </r>
    <r>
      <rPr>
        <sz val="11.5"/>
        <color theme="1"/>
        <rFont val="Calibri"/>
        <family val="2"/>
        <scheme val="minor"/>
      </rPr>
      <t xml:space="preserve"> If you are considering including landowner incentive payments, please contact your Grants Associate.</t>
    </r>
  </si>
  <si>
    <t>Fencing, off-site watering system, new water source development</t>
  </si>
  <si>
    <t>SECTION B. CHOOSE ADDITIONAL ACTIVITIES</t>
  </si>
  <si>
    <t>SECTION A. CHOOSE LANDSCAPE ACTIVITIES</t>
  </si>
  <si>
    <t>Grazing management system (Fencing, off-site watering system, new water source development)</t>
  </si>
  <si>
    <t>Project Name:</t>
  </si>
  <si>
    <t>Project Start Date:</t>
  </si>
  <si>
    <t>Project End Date:</t>
  </si>
  <si>
    <t>The Conservation Trust Spring 2025: Project Information</t>
  </si>
  <si>
    <t xml:space="preserve">The Conservation Trust Spring 2025: Project Budget </t>
  </si>
  <si>
    <t>Important: Additional instructions can be seen by hovering over the red triangle in the upper right corner of a cell</t>
  </si>
  <si>
    <t>Section A. Project Revenue</t>
  </si>
  <si>
    <t>Funding Sources</t>
  </si>
  <si>
    <t>Section B. Project Expenditures</t>
  </si>
  <si>
    <t>Budget Categories</t>
  </si>
  <si>
    <r>
      <t xml:space="preserve">Provincial Government Funding
</t>
    </r>
    <r>
      <rPr>
        <b/>
        <sz val="10"/>
        <color theme="0"/>
        <rFont val="Calibri"/>
        <family val="2"/>
        <scheme val="minor"/>
      </rPr>
      <t>(drop down menu)</t>
    </r>
  </si>
  <si>
    <r>
      <t xml:space="preserve">Confirmed/
Pending
</t>
    </r>
    <r>
      <rPr>
        <b/>
        <sz val="10"/>
        <color theme="0"/>
        <rFont val="Calibri"/>
        <family val="2"/>
        <scheme val="minor"/>
      </rPr>
      <t>(drop down menu)</t>
    </r>
  </si>
  <si>
    <t>Cash</t>
  </si>
  <si>
    <t>In-kind</t>
  </si>
  <si>
    <t>Expected Revenue</t>
  </si>
  <si>
    <t>Total Revenue</t>
  </si>
  <si>
    <r>
      <t xml:space="preserve">Total Expected Cost  
</t>
    </r>
    <r>
      <rPr>
        <b/>
        <sz val="8"/>
        <color theme="0"/>
        <rFont val="Calibri"/>
        <family val="2"/>
        <scheme val="minor"/>
      </rPr>
      <t>Including Trust &amp; Match funds 
(in-kind and cash)</t>
    </r>
  </si>
  <si>
    <t>% of Total Expected Cost</t>
  </si>
  <si>
    <t xml:space="preserve">The Conservation Trust Spring 2025: Project Workplan  </t>
  </si>
  <si>
    <t>Expected Trust Funded Outputs</t>
  </si>
  <si>
    <t>Expected Match Funded Outputs</t>
  </si>
  <si>
    <t>Expected % of Total Project Budget</t>
  </si>
  <si>
    <t>Expected % of Total
Trust Request</t>
  </si>
  <si>
    <t>Expected Amount of Total Project Budget ($)</t>
  </si>
  <si>
    <t>Expected Amount of Total
Trust Request ($)</t>
  </si>
  <si>
    <t>The Conservation Trust Spring 2025: Project Output</t>
  </si>
  <si>
    <r>
      <t xml:space="preserve">Notes
</t>
    </r>
    <r>
      <rPr>
        <b/>
        <sz val="8"/>
        <color theme="0"/>
        <rFont val="Calibri"/>
        <family val="2"/>
        <scheme val="minor"/>
      </rPr>
      <t>Additional detailed budget information and cost breakdowns for  each line item can be added in this column</t>
    </r>
  </si>
  <si>
    <r>
      <rPr>
        <b/>
        <sz val="13"/>
        <color theme="1"/>
        <rFont val="Calibri"/>
        <family val="2"/>
        <scheme val="minor"/>
      </rPr>
      <t xml:space="preserve">This document contains four table templates: </t>
    </r>
    <r>
      <rPr>
        <sz val="13"/>
        <color theme="1"/>
        <rFont val="Calibri"/>
        <family val="2"/>
        <scheme val="minor"/>
      </rPr>
      <t xml:space="preserve"> 
A. Project Information
B. Project Budget
C. Project Workplan
D. Project Output
</t>
    </r>
    <r>
      <rPr>
        <b/>
        <sz val="13"/>
        <color theme="1"/>
        <rFont val="Calibri"/>
        <family val="2"/>
        <scheme val="minor"/>
      </rPr>
      <t xml:space="preserve">Instructions:
</t>
    </r>
    <r>
      <rPr>
        <sz val="13"/>
        <color theme="1"/>
        <rFont val="Calibri"/>
        <family val="2"/>
        <scheme val="minor"/>
      </rPr>
      <t xml:space="preserve">• Read the </t>
    </r>
    <r>
      <rPr>
        <i/>
        <sz val="13"/>
        <color theme="1"/>
        <rFont val="Calibri"/>
        <family val="2"/>
        <scheme val="minor"/>
      </rPr>
      <t>Conservation Trust 2025 Application Handbook</t>
    </r>
    <r>
      <rPr>
        <sz val="13"/>
        <color theme="1"/>
        <rFont val="Calibri"/>
        <family val="2"/>
        <scheme val="minor"/>
      </rPr>
      <t xml:space="preserve"> for detailed instructions on how to fill out this table package
• Please ensure all text is visible within the cells. Expand the rows if necessary
• Ensure that all information is entered correctly and is consistent throughout the proposal
• Additional instructions can be seen by hovering over the red triangle in the upper right corner of a cell
</t>
    </r>
    <r>
      <rPr>
        <i/>
        <sz val="13.5"/>
        <color theme="1"/>
        <rFont val="Calibri"/>
        <family val="2"/>
        <scheme val="minor"/>
      </rPr>
      <t>For any questions regarding your proposal and how to use these templates, please contact your designated Grants Associate.</t>
    </r>
  </si>
  <si>
    <r>
      <rPr>
        <b/>
        <u/>
        <sz val="11.5"/>
        <rFont val="Calibri"/>
        <family val="2"/>
        <scheme val="minor"/>
      </rPr>
      <t>Important Notes:</t>
    </r>
    <r>
      <rPr>
        <b/>
        <sz val="11.5"/>
        <rFont val="Calibri"/>
        <family val="2"/>
        <scheme val="minor"/>
      </rPr>
      <t xml:space="preserve">
</t>
    </r>
    <r>
      <rPr>
        <sz val="11.5"/>
        <rFont val="Calibri"/>
        <family val="2"/>
        <scheme val="minor"/>
      </rPr>
      <t>1. Total Revenue (Cell H21) must equal Total Expected Cost (Cell D48) with a zero balance
2. Total Trust Request (Cell F48) must equal amount entered in Cell E10</t>
    </r>
  </si>
  <si>
    <r>
      <t xml:space="preserve">Total Project Expected Cost </t>
    </r>
    <r>
      <rPr>
        <b/>
        <vertAlign val="superscript"/>
        <sz val="14"/>
        <color theme="0"/>
        <rFont val="Calibri"/>
        <family val="2"/>
        <scheme val="minor"/>
      </rPr>
      <t>1</t>
    </r>
  </si>
  <si>
    <r>
      <t xml:space="preserve">•Please read the </t>
    </r>
    <r>
      <rPr>
        <b/>
        <i/>
        <sz val="13"/>
        <color theme="1"/>
        <rFont val="Calibri"/>
        <family val="2"/>
        <scheme val="minor"/>
      </rPr>
      <t>Conservation Trust 2025 Application Handbook</t>
    </r>
    <r>
      <rPr>
        <b/>
        <sz val="13"/>
        <color theme="1"/>
        <rFont val="Calibri"/>
        <family val="2"/>
        <scheme val="minor"/>
      </rPr>
      <t xml:space="preserve"> for instructions on how to fill out the Project Workplan
• </t>
    </r>
    <r>
      <rPr>
        <b/>
        <sz val="13"/>
        <color rgb="FFC00000"/>
        <rFont val="Calibri"/>
        <family val="2"/>
        <scheme val="minor"/>
      </rPr>
      <t>If you require additional rows in the Workplan, do not insert from the last row, instead select a row from closer to the center to ensure auto-calculations work properly. If an error occurs, reach out to your Grants Associate for assistance</t>
    </r>
  </si>
  <si>
    <t>Compliance_Monitoring</t>
  </si>
  <si>
    <t>Shelterbelt_Conservation</t>
  </si>
  <si>
    <t>Communications Other</t>
  </si>
  <si>
    <t>Programs</t>
  </si>
  <si>
    <t>Events_and_Programs</t>
  </si>
  <si>
    <t>Trust Outputs Units</t>
  </si>
  <si>
    <t>Match Outputs Units</t>
  </si>
  <si>
    <t>Shelterbelt Conservation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</si>
</sst>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 #,##0_-;\-* #,##0_-;_-* &quot;-&quot;_-;_-@_-"/>
    <numFmt numFmtId="165" formatCode="_-* #,##0.00_-;\-* #,##0.00_-;_-* &quot;-&quot;??_-;_-@_-"/>
    <numFmt numFmtId="166" formatCode="_-* #,##0.0_-;\-* #,##0.0_-;_-* &quot;-&quot;_-;_-@_-"/>
    <numFmt numFmtId="167" formatCode="_-* #,##0.00_-;\-* #,##0.00_-;_-* &quot;-&quot;_-;_-@_-"/>
    <numFmt numFmtId="168" formatCode="_(&quot;$&quot;* #,##0_);_(&quot;$&quot;* \(#,##0\);_(&quot;$&quot;* &quot;-&quot;??_);_(@_)"/>
    <numFmt numFmtId="169" formatCode="0.00&quot; : 1&quot;"/>
    <numFmt numFmtId="170" formatCode="[$-1009]mmmm\ d\,\ yyyy;@"/>
    <numFmt numFmtId="171" formatCode="#,##0.0"/>
  </numFmts>
  <fonts count="7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8"/>
      <color theme="1" tint="0.34998626667073579"/>
      <name val="Calibri Light"/>
      <family val="2"/>
      <scheme val="major"/>
    </font>
    <font>
      <sz val="9"/>
      <color theme="1" tint="0.34998626667073579"/>
      <name val="Calibri"/>
      <family val="2"/>
      <scheme val="minor"/>
    </font>
    <font>
      <b/>
      <sz val="12"/>
      <color theme="0"/>
      <name val="Calibri"/>
      <family val="2"/>
      <scheme val="minor"/>
    </font>
    <font>
      <b/>
      <sz val="14"/>
      <color rgb="FFFF0000"/>
      <name val="Calibri"/>
      <family val="2"/>
      <scheme val="minor"/>
    </font>
    <font>
      <b/>
      <sz val="16"/>
      <color rgb="FF8C6239"/>
      <name val="Calibri"/>
      <family val="2"/>
      <scheme val="minor"/>
    </font>
    <font>
      <sz val="16"/>
      <color theme="1"/>
      <name val="Calibri"/>
      <family val="2"/>
      <scheme val="minor"/>
    </font>
    <font>
      <b/>
      <sz val="10"/>
      <color theme="0"/>
      <name val="Calibri"/>
      <family val="2"/>
      <scheme val="minor"/>
    </font>
    <font>
      <sz val="12"/>
      <color theme="1"/>
      <name val="Calibri"/>
      <family val="2"/>
      <scheme val="minor"/>
    </font>
    <font>
      <b/>
      <sz val="15"/>
      <color theme="1"/>
      <name val="Calibri"/>
      <family val="2"/>
      <scheme val="minor"/>
    </font>
    <font>
      <b/>
      <sz val="14"/>
      <color theme="0"/>
      <name val="Calibri"/>
      <family val="2"/>
      <scheme val="minor"/>
    </font>
    <font>
      <sz val="11"/>
      <name val="Calibri"/>
      <family val="2"/>
      <scheme val="minor"/>
    </font>
    <font>
      <b/>
      <sz val="16"/>
      <color theme="0"/>
      <name val="Calibri"/>
      <family val="2"/>
      <scheme val="minor"/>
    </font>
    <font>
      <sz val="10"/>
      <color theme="1"/>
      <name val="Calibri"/>
      <family val="2"/>
      <scheme val="minor"/>
    </font>
    <font>
      <b/>
      <sz val="11"/>
      <name val="Calibri"/>
      <family val="2"/>
      <scheme val="minor"/>
    </font>
    <font>
      <sz val="11"/>
      <color rgb="FFFFFF00"/>
      <name val="Calibri"/>
      <family val="2"/>
      <scheme val="minor"/>
    </font>
    <font>
      <b/>
      <sz val="10"/>
      <color indexed="81"/>
      <name val=" Calibri"/>
    </font>
    <font>
      <sz val="11"/>
      <color rgb="FFFF0000"/>
      <name val="Calibri"/>
      <family val="2"/>
      <scheme val="minor"/>
    </font>
    <font>
      <b/>
      <sz val="9"/>
      <color theme="1" tint="0.34998626667073579"/>
      <name val="Calibri Light"/>
      <family val="2"/>
      <scheme val="major"/>
    </font>
    <font>
      <b/>
      <sz val="20"/>
      <color rgb="FF996600"/>
      <name val="Calibri"/>
      <family val="2"/>
      <scheme val="minor"/>
    </font>
    <font>
      <b/>
      <i/>
      <sz val="11"/>
      <color theme="0" tint="-0.34998626667073579"/>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b/>
      <sz val="11"/>
      <color indexed="81"/>
      <name val="Calibri"/>
      <family val="2"/>
      <scheme val="minor"/>
    </font>
    <font>
      <b/>
      <sz val="9"/>
      <color indexed="81"/>
      <name val="Tahoma"/>
      <family val="2"/>
    </font>
    <font>
      <b/>
      <sz val="14"/>
      <color theme="1"/>
      <name val="Calibri"/>
      <family val="2"/>
      <scheme val="minor"/>
    </font>
    <font>
      <b/>
      <sz val="13"/>
      <name val="Calibri"/>
      <family val="2"/>
      <scheme val="minor"/>
    </font>
    <font>
      <b/>
      <sz val="13"/>
      <color theme="1"/>
      <name val="Calibri"/>
      <family val="2"/>
      <scheme val="minor"/>
    </font>
    <font>
      <sz val="25"/>
      <color theme="1"/>
      <name val="Calibri"/>
      <family val="2"/>
      <scheme val="minor"/>
    </font>
    <font>
      <sz val="12"/>
      <name val="Agency FB"/>
      <family val="2"/>
    </font>
    <font>
      <sz val="12"/>
      <name val="Calibri"/>
      <family val="2"/>
    </font>
    <font>
      <sz val="11.5"/>
      <name val="Calibri"/>
      <family val="2"/>
      <scheme val="minor"/>
    </font>
    <font>
      <b/>
      <sz val="32"/>
      <color rgb="FF8C6239"/>
      <name val="Calibri"/>
      <family val="2"/>
      <scheme val="minor"/>
    </font>
    <font>
      <b/>
      <sz val="30"/>
      <color theme="7" tint="-0.249977111117893"/>
      <name val="Calibri"/>
      <family val="2"/>
      <scheme val="minor"/>
    </font>
    <font>
      <b/>
      <sz val="28"/>
      <color theme="7" tint="-0.249977111117893"/>
      <name val="Calibri"/>
      <family val="2"/>
      <scheme val="minor"/>
    </font>
    <font>
      <b/>
      <sz val="28"/>
      <color rgb="FF996600"/>
      <name val="Calibri"/>
      <family val="2"/>
      <scheme val="minor"/>
    </font>
    <font>
      <b/>
      <sz val="10"/>
      <name val="Calibri Light"/>
      <family val="2"/>
      <scheme val="major"/>
    </font>
    <font>
      <b/>
      <sz val="13"/>
      <color theme="0"/>
      <name val="Calibri"/>
      <family val="2"/>
      <scheme val="minor"/>
    </font>
    <font>
      <b/>
      <sz val="10"/>
      <color indexed="10"/>
      <name val="Arial"/>
      <family val="2"/>
    </font>
    <font>
      <sz val="11"/>
      <color rgb="FF996600"/>
      <name val="Calibri"/>
      <family val="2"/>
      <scheme val="minor"/>
    </font>
    <font>
      <b/>
      <sz val="20"/>
      <color theme="0"/>
      <name val="Calibri"/>
      <family val="2"/>
      <scheme val="minor"/>
    </font>
    <font>
      <b/>
      <vertAlign val="superscript"/>
      <sz val="14"/>
      <color theme="0"/>
      <name val="Calibri"/>
      <family val="2"/>
      <scheme val="minor"/>
    </font>
    <font>
      <sz val="14"/>
      <color theme="1"/>
      <name val="Calibri"/>
      <family val="2"/>
      <scheme val="minor"/>
    </font>
    <font>
      <b/>
      <sz val="10"/>
      <name val="Calibri"/>
      <family val="2"/>
      <scheme val="minor"/>
    </font>
    <font>
      <b/>
      <sz val="10"/>
      <color theme="1"/>
      <name val="Calibri"/>
      <family val="2"/>
      <scheme val="minor"/>
    </font>
    <font>
      <i/>
      <sz val="11"/>
      <color theme="1"/>
      <name val="Calibri"/>
      <family val="2"/>
      <scheme val="minor"/>
    </font>
    <font>
      <sz val="11.5"/>
      <color rgb="FFFF0000"/>
      <name val="Calibri"/>
      <family val="2"/>
      <scheme val="minor"/>
    </font>
    <font>
      <sz val="9"/>
      <color theme="1"/>
      <name val="Calibri"/>
      <family val="2"/>
      <scheme val="minor"/>
    </font>
    <font>
      <b/>
      <sz val="14"/>
      <color theme="1" tint="0.34998626667073579"/>
      <name val="Calibri Light"/>
      <family val="2"/>
      <scheme val="major"/>
    </font>
    <font>
      <b/>
      <sz val="12"/>
      <color theme="1" tint="0.34998626667073579"/>
      <name val="Calibri Light"/>
      <family val="2"/>
      <scheme val="major"/>
    </font>
    <font>
      <sz val="13"/>
      <color theme="1"/>
      <name val="Calibri"/>
      <family val="2"/>
      <scheme val="minor"/>
    </font>
    <font>
      <i/>
      <sz val="13.5"/>
      <color theme="1"/>
      <name val="Calibri"/>
      <family val="2"/>
      <scheme val="minor"/>
    </font>
    <font>
      <b/>
      <sz val="12"/>
      <color theme="1" tint="0.249977111117893"/>
      <name val="Calibri"/>
      <family val="2"/>
      <scheme val="minor"/>
    </font>
    <font>
      <b/>
      <sz val="13"/>
      <color rgb="FFC00000"/>
      <name val="Calibri"/>
      <family val="2"/>
      <scheme val="minor"/>
    </font>
    <font>
      <sz val="11.5"/>
      <color theme="1"/>
      <name val="Calibri"/>
      <family val="2"/>
      <scheme val="minor"/>
    </font>
    <font>
      <b/>
      <sz val="11.5"/>
      <color theme="1"/>
      <name val="Calibri"/>
      <family val="2"/>
      <scheme val="minor"/>
    </font>
    <font>
      <b/>
      <sz val="11.5"/>
      <name val="Calibri"/>
      <family val="2"/>
      <scheme val="minor"/>
    </font>
    <font>
      <b/>
      <u/>
      <sz val="11.5"/>
      <name val="Calibri"/>
      <family val="2"/>
      <scheme val="minor"/>
    </font>
    <font>
      <b/>
      <sz val="30"/>
      <color rgb="FF212832"/>
      <name val="Calibri"/>
      <family val="2"/>
      <scheme val="minor"/>
    </font>
    <font>
      <b/>
      <sz val="32"/>
      <color rgb="FF212832"/>
      <name val="Calibri"/>
      <family val="2"/>
      <scheme val="minor"/>
    </font>
    <font>
      <b/>
      <sz val="25"/>
      <color rgb="FF212832"/>
      <name val="Calibri"/>
      <family val="2"/>
      <scheme val="minor"/>
    </font>
    <font>
      <sz val="25"/>
      <color rgb="FF212832"/>
      <name val="Calibri"/>
      <family val="2"/>
      <scheme val="minor"/>
    </font>
    <font>
      <sz val="8"/>
      <name val="Calibri"/>
      <family val="2"/>
      <scheme val="minor"/>
    </font>
    <font>
      <b/>
      <sz val="26"/>
      <color rgb="FF212832"/>
      <name val="Calibri"/>
      <family val="2"/>
      <scheme val="minor"/>
    </font>
    <font>
      <b/>
      <sz val="22"/>
      <name val="Calibri"/>
      <family val="2"/>
      <scheme val="minor"/>
    </font>
    <font>
      <b/>
      <sz val="8"/>
      <color theme="0"/>
      <name val="Calibri"/>
      <family val="2"/>
      <scheme val="minor"/>
    </font>
    <font>
      <sz val="12"/>
      <color rgb="FFFF0000"/>
      <name val="Calibri"/>
      <family val="2"/>
      <scheme val="minor"/>
    </font>
    <font>
      <i/>
      <sz val="13"/>
      <color theme="1"/>
      <name val="Calibri"/>
      <family val="2"/>
      <scheme val="minor"/>
    </font>
    <font>
      <b/>
      <i/>
      <sz val="13"/>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79998168889431442"/>
        <bgColor theme="8" tint="0.79998168889431442"/>
      </patternFill>
    </fill>
    <fill>
      <patternFill patternType="solid">
        <fgColor theme="8"/>
        <bgColor theme="8"/>
      </patternFill>
    </fill>
    <fill>
      <patternFill patternType="solid">
        <fgColor theme="4" tint="-0.249977111117893"/>
        <bgColor theme="8" tint="0.79998168889431442"/>
      </patternFill>
    </fill>
    <fill>
      <patternFill patternType="solid">
        <fgColor theme="4" tint="-0.249977111117893"/>
        <bgColor theme="4"/>
      </patternFill>
    </fill>
    <fill>
      <patternFill patternType="solid">
        <fgColor theme="4" tint="0.79998168889431442"/>
        <bgColor theme="8" tint="0.79998168889431442"/>
      </patternFill>
    </fill>
    <fill>
      <patternFill patternType="solid">
        <fgColor theme="5"/>
        <bgColor theme="8" tint="0.79998168889431442"/>
      </patternFill>
    </fill>
    <fill>
      <patternFill patternType="solid">
        <fgColor rgb="FF00676A"/>
        <bgColor indexed="64"/>
      </patternFill>
    </fill>
    <fill>
      <patternFill patternType="solid">
        <fgColor rgb="FFE8E8E8"/>
        <bgColor indexed="64"/>
      </patternFill>
    </fill>
    <fill>
      <patternFill patternType="solid">
        <fgColor rgb="FF20A59F"/>
        <bgColor indexed="64"/>
      </patternFill>
    </fill>
    <fill>
      <patternFill patternType="solid">
        <fgColor rgb="FFD9E1F2"/>
        <bgColor indexed="64"/>
      </patternFill>
    </fill>
    <fill>
      <patternFill patternType="solid">
        <fgColor rgb="FFFCE4D6"/>
        <bgColor indexed="64"/>
      </patternFill>
    </fill>
    <fill>
      <patternFill patternType="solid">
        <fgColor rgb="FFFFD966"/>
        <bgColor indexed="64"/>
      </patternFill>
    </fill>
    <fill>
      <patternFill patternType="solid">
        <fgColor rgb="FF00676A"/>
        <bgColor rgb="FF000000"/>
      </patternFill>
    </fill>
  </fills>
  <borders count="180">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theme="4" tint="0.39997558519241921"/>
      </left>
      <right/>
      <top style="thin">
        <color theme="4" tint="0.39997558519241921"/>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34998626667073579"/>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249977111117893"/>
      </top>
      <bottom/>
      <diagonal/>
    </border>
    <border>
      <left style="thin">
        <color indexed="64"/>
      </left>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top style="thin">
        <color theme="8" tint="0.39997558519241921"/>
      </top>
      <bottom style="thin">
        <color theme="8" tint="0.3999755851924192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8" tint="0.39997558519241921"/>
      </bottom>
      <diagonal/>
    </border>
    <border>
      <left/>
      <right/>
      <top style="thin">
        <color theme="8" tint="0.39997558519241921"/>
      </top>
      <bottom/>
      <diagonal/>
    </border>
    <border>
      <left style="thin">
        <color theme="4" tint="0.39997558519241921"/>
      </left>
      <right style="thin">
        <color theme="4" tint="0.39997558519241921"/>
      </right>
      <top style="thin">
        <color theme="8" tint="0.39997558519241921"/>
      </top>
      <bottom style="thin">
        <color theme="8" tint="0.39997558519241921"/>
      </bottom>
      <diagonal/>
    </border>
    <border>
      <left/>
      <right style="thin">
        <color indexed="64"/>
      </right>
      <top/>
      <bottom style="thin">
        <color indexed="64"/>
      </bottom>
      <diagonal/>
    </border>
    <border>
      <left style="thin">
        <color theme="4" tint="0.39997558519241921"/>
      </left>
      <right style="thin">
        <color theme="4" tint="0.39997558519241921"/>
      </right>
      <top/>
      <bottom style="thin">
        <color theme="8" tint="0.39997558519241921"/>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int="0.14999847407452621"/>
      </top>
      <bottom style="thin">
        <color indexed="64"/>
      </bottom>
      <diagonal/>
    </border>
    <border>
      <left style="thin">
        <color theme="1" tint="0.14999847407452621"/>
      </left>
      <right style="thin">
        <color theme="1" tint="0.14999847407452621"/>
      </right>
      <top style="thin">
        <color indexed="64"/>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top style="thin">
        <color theme="1" tint="0.14999847407452621"/>
      </top>
      <bottom/>
      <diagonal/>
    </border>
    <border>
      <left style="thin">
        <color theme="1" tint="0.14999847407452621"/>
      </left>
      <right/>
      <top/>
      <bottom/>
      <diagonal/>
    </border>
    <border>
      <left style="thin">
        <color theme="1" tint="0.14999847407452621"/>
      </left>
      <right style="thin">
        <color theme="1" tint="0.14999847407452621"/>
      </right>
      <top style="thin">
        <color indexed="64"/>
      </top>
      <bottom/>
      <diagonal/>
    </border>
    <border>
      <left style="thin">
        <color theme="1" tint="0.14999847407452621"/>
      </left>
      <right style="thin">
        <color theme="1" tint="0.14999847407452621"/>
      </right>
      <top/>
      <bottom/>
      <diagonal/>
    </border>
    <border>
      <left style="thin">
        <color theme="1" tint="0.14999847407452621"/>
      </left>
      <right/>
      <top/>
      <bottom style="thin">
        <color theme="1" tint="0.14999847407452621"/>
      </bottom>
      <diagonal/>
    </border>
    <border>
      <left/>
      <right style="thin">
        <color theme="1" tint="0.14999847407452621"/>
      </right>
      <top/>
      <bottom/>
      <diagonal/>
    </border>
    <border>
      <left style="thin">
        <color theme="4" tint="0.39997558519241921"/>
      </left>
      <right style="thin">
        <color theme="4" tint="0.39997558519241921"/>
      </right>
      <top style="thin">
        <color theme="4" tint="0.39997558519241921"/>
      </top>
      <bottom style="thin">
        <color theme="8" tint="0.39997558519241921"/>
      </bottom>
      <diagonal/>
    </border>
    <border>
      <left style="thin">
        <color theme="4" tint="0.39997558519241921"/>
      </left>
      <right style="thin">
        <color theme="4" tint="0.39997558519241921"/>
      </right>
      <top style="thin">
        <color theme="8"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diagonal/>
    </border>
    <border>
      <left style="thin">
        <color theme="4" tint="0.39997558519241921"/>
      </left>
      <right style="thin">
        <color theme="4" tint="0.39997558519241921"/>
      </right>
      <top/>
      <bottom/>
      <diagonal/>
    </border>
    <border>
      <left/>
      <right style="thin">
        <color indexed="64"/>
      </right>
      <top style="thin">
        <color theme="8" tint="0.39997558519241921"/>
      </top>
      <bottom/>
      <diagonal/>
    </border>
    <border>
      <left style="thin">
        <color theme="4" tint="0.39997558519241921"/>
      </left>
      <right style="thin">
        <color theme="4" tint="0.39997558519241921"/>
      </right>
      <top style="thin">
        <color theme="8" tint="0.39997558519241921"/>
      </top>
      <bottom/>
      <diagonal/>
    </border>
    <border>
      <left/>
      <right/>
      <top style="medium">
        <color theme="8" tint="-0.499984740745262"/>
      </top>
      <bottom style="medium">
        <color theme="8" tint="-0.499984740745262"/>
      </bottom>
      <diagonal/>
    </border>
    <border>
      <left style="medium">
        <color theme="8" tint="-0.499984740745262"/>
      </left>
      <right/>
      <top style="medium">
        <color theme="8" tint="-0.499984740745262"/>
      </top>
      <bottom style="medium">
        <color theme="8" tint="-0.499984740745262"/>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right style="thin">
        <color theme="0" tint="-0.24994659260841701"/>
      </right>
      <top style="medium">
        <color indexed="64"/>
      </top>
      <bottom style="thin">
        <color indexed="64"/>
      </bottom>
      <diagonal/>
    </border>
    <border>
      <left style="thin">
        <color indexed="64"/>
      </left>
      <right style="thin">
        <color theme="0" tint="-0.24994659260841701"/>
      </right>
      <top style="medium">
        <color indexed="64"/>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indexed="64"/>
      </right>
      <top/>
      <bottom/>
      <diagonal/>
    </border>
    <border>
      <left/>
      <right/>
      <top/>
      <bottom style="medium">
        <color rgb="FF00676A"/>
      </bottom>
      <diagonal/>
    </border>
    <border>
      <left style="medium">
        <color theme="8" tint="-0.499984740745262"/>
      </left>
      <right/>
      <top/>
      <bottom style="medium">
        <color rgb="FF00676A"/>
      </bottom>
      <diagonal/>
    </border>
    <border>
      <left/>
      <right/>
      <top style="medium">
        <color rgb="FF00676A"/>
      </top>
      <bottom style="medium">
        <color rgb="FF00676A"/>
      </bottom>
      <diagonal/>
    </border>
    <border>
      <left style="medium">
        <color theme="8" tint="-0.499984740745262"/>
      </left>
      <right style="medium">
        <color theme="8" tint="-0.499984740745262"/>
      </right>
      <top style="medium">
        <color rgb="FF00676A"/>
      </top>
      <bottom style="medium">
        <color rgb="FF00676A"/>
      </bottom>
      <diagonal/>
    </border>
    <border>
      <left style="medium">
        <color theme="8" tint="-0.499984740745262"/>
      </left>
      <right/>
      <top style="medium">
        <color rgb="FF00676A"/>
      </top>
      <bottom style="medium">
        <color rgb="FF00676A"/>
      </bottom>
      <diagonal/>
    </border>
    <border>
      <left/>
      <right style="medium">
        <color theme="8" tint="-0.499984740745262"/>
      </right>
      <top style="medium">
        <color rgb="FF00676A"/>
      </top>
      <bottom style="medium">
        <color rgb="FF00676A"/>
      </bottom>
      <diagonal/>
    </border>
    <border>
      <left style="medium">
        <color rgb="FF00676A"/>
      </left>
      <right/>
      <top/>
      <bottom/>
      <diagonal/>
    </border>
    <border>
      <left/>
      <right style="medium">
        <color rgb="FF00676A"/>
      </right>
      <top style="medium">
        <color rgb="FF00676A"/>
      </top>
      <bottom style="medium">
        <color rgb="FF00676A"/>
      </bottom>
      <diagonal/>
    </border>
    <border>
      <left/>
      <right style="medium">
        <color rgb="FF00676A"/>
      </right>
      <top/>
      <bottom style="medium">
        <color rgb="FF00676A"/>
      </bottom>
      <diagonal/>
    </border>
    <border>
      <left style="medium">
        <color theme="8" tint="-0.499984740745262"/>
      </left>
      <right style="medium">
        <color theme="8" tint="-0.499984740745262"/>
      </right>
      <top/>
      <bottom/>
      <diagonal/>
    </border>
    <border>
      <left/>
      <right/>
      <top style="medium">
        <color rgb="FF00676A"/>
      </top>
      <bottom/>
      <diagonal/>
    </border>
    <border>
      <left style="medium">
        <color theme="8" tint="-0.499984740745262"/>
      </left>
      <right style="medium">
        <color theme="8" tint="-0.499984740745262"/>
      </right>
      <top style="medium">
        <color rgb="FF00676A"/>
      </top>
      <bottom/>
      <diagonal/>
    </border>
    <border>
      <left style="thin">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diagonalUp="1" diagonalDown="1">
      <left style="thin">
        <color theme="0" tint="-0.34998626667073579"/>
      </left>
      <right style="thin">
        <color theme="0" tint="-0.34998626667073579"/>
      </right>
      <top style="thin">
        <color theme="0" tint="-0.34998626667073579"/>
      </top>
      <bottom style="thin">
        <color theme="0" tint="-0.34998626667073579"/>
      </bottom>
      <diagonal style="thin">
        <color theme="2" tint="-0.499984740745262"/>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24994659260841701"/>
      </left>
      <right style="thin">
        <color indexed="64"/>
      </right>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theme="0" tint="-0.249977111117893"/>
      </top>
      <bottom style="thin">
        <color theme="0" tint="-0.24994659260841701"/>
      </bottom>
      <diagonal/>
    </border>
    <border>
      <left style="thin">
        <color indexed="64"/>
      </left>
      <right style="thin">
        <color indexed="64"/>
      </right>
      <top style="thin">
        <color theme="0" tint="-0.24994659260841701"/>
      </top>
      <bottom style="thin">
        <color theme="0" tint="-0.249977111117893"/>
      </bottom>
      <diagonal/>
    </border>
    <border>
      <left style="thin">
        <color indexed="64"/>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thin">
        <color indexed="64"/>
      </left>
      <right style="medium">
        <color indexed="64"/>
      </right>
      <top style="thin">
        <color theme="0" tint="-0.249977111117893"/>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style="thin">
        <color indexed="64"/>
      </left>
      <right/>
      <top style="thin">
        <color theme="0" tint="-0.249977111117893"/>
      </top>
      <bottom style="thin">
        <color theme="0" tint="-0.24994659260841701"/>
      </bottom>
      <diagonal/>
    </border>
    <border>
      <left/>
      <right style="thin">
        <color indexed="64"/>
      </right>
      <top style="thin">
        <color theme="0" tint="-0.249977111117893"/>
      </top>
      <bottom style="thin">
        <color theme="0" tint="-0.24994659260841701"/>
      </bottom>
      <diagonal/>
    </border>
    <border>
      <left style="thin">
        <color indexed="64"/>
      </left>
      <right style="medium">
        <color indexed="64"/>
      </right>
      <top style="thin">
        <color theme="0" tint="-0.249977111117893"/>
      </top>
      <bottom style="thin">
        <color indexed="64"/>
      </bottom>
      <diagonal/>
    </border>
    <border>
      <left/>
      <right style="thin">
        <color indexed="64"/>
      </right>
      <top/>
      <bottom/>
      <diagonal/>
    </border>
    <border>
      <left style="thin">
        <color theme="0" tint="-0.24994659260841701"/>
      </left>
      <right style="medium">
        <color indexed="64"/>
      </right>
      <top/>
      <bottom/>
      <diagonal/>
    </border>
    <border>
      <left style="thin">
        <color theme="0" tint="-0.24994659260841701"/>
      </left>
      <right style="medium">
        <color indexed="64"/>
      </right>
      <top/>
      <bottom style="thin">
        <color theme="0" tint="-0.24994659260841701"/>
      </bottom>
      <diagonal/>
    </border>
    <border>
      <left/>
      <right style="thin">
        <color indexed="64"/>
      </right>
      <top style="thin">
        <color theme="0" tint="-0.249977111117893"/>
      </top>
      <bottom style="thin">
        <color indexed="64"/>
      </bottom>
      <diagonal/>
    </border>
    <border>
      <left style="thin">
        <color indexed="64"/>
      </left>
      <right style="medium">
        <color indexed="64"/>
      </right>
      <top style="thin">
        <color indexed="64"/>
      </top>
      <bottom style="thin">
        <color theme="0" tint="-0.249977111117893"/>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style="thin">
        <color theme="2" tint="-0.249977111117893"/>
      </bottom>
      <diagonal/>
    </border>
    <border>
      <left style="thin">
        <color theme="0" tint="-0.34998626667073579"/>
      </left>
      <right style="thin">
        <color theme="0" tint="-0.34998626667073579"/>
      </right>
      <top/>
      <bottom style="thin">
        <color indexed="64"/>
      </bottom>
      <diagonal/>
    </border>
    <border>
      <left style="thin">
        <color indexed="64"/>
      </left>
      <right style="thin">
        <color indexed="64"/>
      </right>
      <top style="thin">
        <color theme="0" tint="-0.249977111117893"/>
      </top>
      <bottom style="thin">
        <color theme="2" tint="-0.249977111117893"/>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Protection="0">
      <alignment vertical="center"/>
    </xf>
    <xf numFmtId="0" fontId="5" fillId="0" borderId="0">
      <alignment vertical="center"/>
    </xf>
    <xf numFmtId="0" fontId="21" fillId="0" borderId="0" applyNumberFormat="0" applyProtection="0">
      <alignment vertical="center"/>
    </xf>
    <xf numFmtId="165" fontId="1" fillId="0" borderId="0" applyFont="0" applyFill="0" applyBorder="0" applyAlignment="0" applyProtection="0"/>
  </cellStyleXfs>
  <cellXfs count="692">
    <xf numFmtId="0" fontId="0" fillId="0" borderId="0" xfId="0"/>
    <xf numFmtId="0" fontId="0" fillId="0" borderId="0" xfId="0" applyProtection="1">
      <protection hidden="1"/>
    </xf>
    <xf numFmtId="0" fontId="5" fillId="0" borderId="0" xfId="4" applyProtection="1">
      <alignment vertical="center"/>
      <protection locked="0" hidden="1"/>
    </xf>
    <xf numFmtId="0" fontId="0" fillId="0" borderId="0" xfId="0" applyProtection="1">
      <protection locked="0" hidden="1"/>
    </xf>
    <xf numFmtId="0" fontId="0" fillId="0" borderId="0" xfId="0" applyProtection="1">
      <protection locked="0"/>
    </xf>
    <xf numFmtId="0" fontId="14" fillId="0" borderId="0" xfId="0" applyFont="1" applyProtection="1">
      <protection locked="0"/>
    </xf>
    <xf numFmtId="0" fontId="14" fillId="0" borderId="0" xfId="0" applyFont="1"/>
    <xf numFmtId="0" fontId="14" fillId="0" borderId="0" xfId="0" applyFont="1" applyAlignment="1">
      <alignment horizontal="left" vertical="top"/>
    </xf>
    <xf numFmtId="0" fontId="0" fillId="0" borderId="0" xfId="0" applyAlignment="1">
      <alignment horizontal="left" vertical="top"/>
    </xf>
    <xf numFmtId="0" fontId="17" fillId="0" borderId="0" xfId="0" applyFont="1" applyAlignment="1">
      <alignment horizontal="left" vertical="top"/>
    </xf>
    <xf numFmtId="0" fontId="3" fillId="0" borderId="0" xfId="0" applyFont="1" applyAlignment="1" applyProtection="1">
      <alignment vertical="top" wrapText="1"/>
      <protection locked="0"/>
    </xf>
    <xf numFmtId="0" fontId="9" fillId="0" borderId="0" xfId="0" applyFont="1" applyAlignment="1">
      <alignment vertical="center"/>
    </xf>
    <xf numFmtId="0" fontId="0" fillId="0" borderId="0" xfId="0" applyAlignment="1">
      <alignment vertical="center"/>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6" fillId="5" borderId="1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pplyProtection="1">
      <alignment horizontal="center" vertical="center" wrapText="1"/>
      <protection hidden="1"/>
    </xf>
    <xf numFmtId="0" fontId="6" fillId="5" borderId="17" xfId="0" applyFont="1" applyFill="1" applyBorder="1" applyAlignment="1" applyProtection="1">
      <alignment horizontal="center" vertical="center" wrapText="1"/>
      <protection hidden="1"/>
    </xf>
    <xf numFmtId="0" fontId="0" fillId="0" borderId="23"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44" fontId="0" fillId="0" borderId="4" xfId="1" applyFont="1" applyBorder="1" applyAlignment="1">
      <alignment horizontal="center" vertical="center"/>
    </xf>
    <xf numFmtId="44" fontId="11" fillId="20" borderId="7" xfId="1" applyFont="1" applyFill="1" applyBorder="1" applyAlignment="1" applyProtection="1">
      <alignment vertical="center"/>
    </xf>
    <xf numFmtId="44" fontId="11" fillId="20" borderId="25" xfId="1" applyFont="1" applyFill="1" applyBorder="1" applyAlignment="1" applyProtection="1">
      <alignment vertical="center"/>
    </xf>
    <xf numFmtId="0" fontId="6" fillId="5" borderId="26" xfId="0" applyFont="1" applyFill="1" applyBorder="1" applyAlignment="1">
      <alignment vertical="center"/>
    </xf>
    <xf numFmtId="0" fontId="6" fillId="5" borderId="7" xfId="0" applyFont="1" applyFill="1" applyBorder="1" applyAlignment="1">
      <alignment vertical="center"/>
    </xf>
    <xf numFmtId="44" fontId="6" fillId="5" borderId="7" xfId="1" applyFont="1" applyFill="1" applyBorder="1" applyAlignment="1" applyProtection="1">
      <alignment horizontal="center" vertical="center"/>
    </xf>
    <xf numFmtId="164" fontId="13" fillId="5" borderId="7" xfId="0" applyNumberFormat="1" applyFont="1" applyFill="1" applyBorder="1" applyAlignment="1">
      <alignment horizontal="center" vertical="center"/>
    </xf>
    <xf numFmtId="44" fontId="13" fillId="5" borderId="7" xfId="1" applyFont="1" applyFill="1" applyBorder="1" applyAlignment="1" applyProtection="1">
      <alignment vertical="center"/>
    </xf>
    <xf numFmtId="44" fontId="13" fillId="5" borderId="25" xfId="1" applyFont="1" applyFill="1" applyBorder="1" applyAlignment="1" applyProtection="1">
      <alignment vertical="center"/>
    </xf>
    <xf numFmtId="0" fontId="14" fillId="0" borderId="0" xfId="0" applyFont="1" applyAlignment="1">
      <alignment horizontal="left" wrapText="1"/>
    </xf>
    <xf numFmtId="0" fontId="37" fillId="0" borderId="0" xfId="3" applyFont="1" applyAlignment="1" applyProtection="1">
      <alignment horizontal="left" vertical="center"/>
      <protection locked="0" hidden="1"/>
    </xf>
    <xf numFmtId="0" fontId="5" fillId="0" borderId="0" xfId="4" applyAlignment="1" applyProtection="1">
      <alignment horizontal="center" vertical="center"/>
      <protection locked="0" hidden="1"/>
    </xf>
    <xf numFmtId="0" fontId="4" fillId="0" borderId="0" xfId="3" applyProtection="1">
      <alignment vertical="center"/>
      <protection locked="0" hidden="1"/>
    </xf>
    <xf numFmtId="0" fontId="41" fillId="18" borderId="4" xfId="0" applyFont="1" applyFill="1" applyBorder="1" applyAlignment="1" applyProtection="1">
      <alignment vertical="center"/>
      <protection hidden="1"/>
    </xf>
    <xf numFmtId="0" fontId="41" fillId="18" borderId="0" xfId="0" applyFont="1" applyFill="1" applyAlignment="1" applyProtection="1">
      <alignment vertical="center"/>
      <protection hidden="1"/>
    </xf>
    <xf numFmtId="0" fontId="22" fillId="0" borderId="0" xfId="0" applyFont="1" applyProtection="1">
      <protection locked="0" hidden="1"/>
    </xf>
    <xf numFmtId="0" fontId="23" fillId="0" borderId="0" xfId="0" applyFont="1" applyAlignment="1" applyProtection="1">
      <alignment horizontal="center"/>
      <protection locked="0" hidden="1"/>
    </xf>
    <xf numFmtId="0" fontId="0" fillId="0" borderId="0" xfId="0" applyAlignment="1" applyProtection="1">
      <alignment horizontal="center"/>
      <protection locked="0" hidden="1"/>
    </xf>
    <xf numFmtId="0" fontId="41" fillId="18" borderId="27" xfId="0" applyFont="1" applyFill="1" applyBorder="1" applyAlignment="1" applyProtection="1">
      <alignment vertical="center"/>
      <protection hidden="1"/>
    </xf>
    <xf numFmtId="0" fontId="3" fillId="0" borderId="0" xfId="0" applyFont="1" applyAlignment="1" applyProtection="1">
      <alignment horizontal="center"/>
      <protection locked="0" hidden="1"/>
    </xf>
    <xf numFmtId="0" fontId="41" fillId="0" borderId="0" xfId="0" applyFont="1" applyAlignment="1" applyProtection="1">
      <alignment vertical="center"/>
      <protection hidden="1"/>
    </xf>
    <xf numFmtId="0" fontId="41" fillId="18" borderId="15" xfId="0" applyFont="1" applyFill="1" applyBorder="1" applyAlignment="1" applyProtection="1">
      <alignment vertical="center"/>
      <protection hidden="1"/>
    </xf>
    <xf numFmtId="0" fontId="0" fillId="0" borderId="29" xfId="0" applyBorder="1" applyAlignment="1" applyProtection="1">
      <alignment vertical="center"/>
      <protection hidden="1"/>
    </xf>
    <xf numFmtId="0" fontId="0" fillId="0" borderId="0" xfId="0" applyAlignment="1" applyProtection="1">
      <alignment vertical="center"/>
      <protection hidden="1"/>
    </xf>
    <xf numFmtId="0" fontId="0" fillId="21" borderId="29" xfId="0" applyFill="1" applyBorder="1" applyAlignment="1" applyProtection="1">
      <alignment vertical="center"/>
      <protection hidden="1"/>
    </xf>
    <xf numFmtId="0" fontId="6" fillId="0" borderId="0" xfId="0" applyFont="1" applyAlignment="1" applyProtection="1">
      <alignment vertical="center" wrapText="1"/>
      <protection locked="0" hidden="1"/>
    </xf>
    <xf numFmtId="0" fontId="43" fillId="0" borderId="0" xfId="0" applyFont="1" applyProtection="1">
      <protection locked="0" hidden="1"/>
    </xf>
    <xf numFmtId="0" fontId="44" fillId="0" borderId="0" xfId="0" applyFont="1" applyProtection="1">
      <protection locked="0" hidden="1"/>
    </xf>
    <xf numFmtId="44" fontId="30" fillId="0" borderId="0" xfId="2" applyNumberFormat="1" applyFont="1" applyFill="1" applyBorder="1" applyAlignment="1" applyProtection="1">
      <alignment horizontal="right"/>
      <protection hidden="1"/>
    </xf>
    <xf numFmtId="0" fontId="6"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44" fontId="31" fillId="0" borderId="0" xfId="1" applyFont="1" applyFill="1" applyBorder="1" applyAlignment="1" applyProtection="1">
      <alignment vertical="center" wrapText="1"/>
      <protection hidden="1"/>
    </xf>
    <xf numFmtId="0" fontId="7" fillId="0" borderId="0" xfId="3" applyFont="1" applyAlignment="1" applyProtection="1">
      <alignment horizontal="left" vertical="center" wrapText="1"/>
      <protection hidden="1"/>
    </xf>
    <xf numFmtId="0" fontId="8" fillId="0" borderId="0" xfId="3" applyFont="1" applyAlignment="1" applyProtection="1">
      <alignment horizontal="left" vertical="center"/>
      <protection locked="0" hidden="1"/>
    </xf>
    <xf numFmtId="0" fontId="2" fillId="0" borderId="0" xfId="0" applyFont="1" applyAlignment="1">
      <alignment vertical="top" wrapText="1"/>
    </xf>
    <xf numFmtId="0" fontId="2" fillId="2" borderId="0" xfId="0" applyFont="1" applyFill="1" applyAlignment="1">
      <alignment vertical="top" wrapText="1"/>
    </xf>
    <xf numFmtId="0" fontId="0" fillId="16" borderId="34" xfId="0" applyFill="1" applyBorder="1" applyAlignment="1">
      <alignment vertical="center"/>
    </xf>
    <xf numFmtId="0" fontId="0" fillId="16" borderId="35" xfId="0" applyFill="1" applyBorder="1" applyAlignment="1">
      <alignment vertical="center"/>
    </xf>
    <xf numFmtId="0" fontId="0" fillId="14" borderId="34" xfId="0" applyFill="1" applyBorder="1" applyAlignment="1">
      <alignment vertical="center"/>
    </xf>
    <xf numFmtId="0" fontId="0" fillId="14" borderId="35" xfId="0" applyFill="1" applyBorder="1" applyAlignment="1">
      <alignment vertical="center"/>
    </xf>
    <xf numFmtId="0" fontId="0" fillId="14" borderId="3" xfId="0" applyFill="1" applyBorder="1" applyAlignment="1">
      <alignment vertical="center"/>
    </xf>
    <xf numFmtId="0" fontId="0" fillId="20" borderId="34" xfId="0" applyFill="1" applyBorder="1" applyAlignment="1">
      <alignment vertical="center"/>
    </xf>
    <xf numFmtId="0" fontId="0" fillId="20" borderId="35" xfId="0" applyFill="1" applyBorder="1" applyAlignment="1">
      <alignment vertical="center"/>
    </xf>
    <xf numFmtId="0" fontId="0" fillId="14" borderId="40" xfId="0" applyFill="1" applyBorder="1" applyAlignment="1">
      <alignment vertical="center"/>
    </xf>
    <xf numFmtId="0" fontId="0" fillId="0" borderId="0" xfId="0" applyAlignment="1">
      <alignment horizontal="left" vertical="center" wrapText="1"/>
    </xf>
    <xf numFmtId="0" fontId="0" fillId="0" borderId="0" xfId="0" applyAlignment="1" applyProtection="1">
      <alignment horizontal="left" vertical="center"/>
      <protection hidden="1"/>
    </xf>
    <xf numFmtId="0" fontId="0" fillId="0" borderId="0" xfId="0" applyAlignment="1">
      <alignment horizontal="left" vertical="center"/>
    </xf>
    <xf numFmtId="0" fontId="0" fillId="16" borderId="0" xfId="0" applyFill="1" applyAlignment="1">
      <alignment horizontal="left" vertical="center" wrapText="1"/>
    </xf>
    <xf numFmtId="0" fontId="0" fillId="0" borderId="0" xfId="0" applyAlignment="1">
      <alignment vertical="center" wrapText="1"/>
    </xf>
    <xf numFmtId="0" fontId="0" fillId="14" borderId="0" xfId="0" applyFill="1" applyAlignment="1">
      <alignment horizontal="left" vertical="center" wrapText="1"/>
    </xf>
    <xf numFmtId="0" fontId="0" fillId="14" borderId="0" xfId="0" applyFill="1"/>
    <xf numFmtId="0" fontId="0" fillId="0" borderId="0" xfId="0" applyAlignment="1">
      <alignment wrapText="1"/>
    </xf>
    <xf numFmtId="0" fontId="0" fillId="14" borderId="0" xfId="0" applyFill="1" applyAlignment="1">
      <alignment wrapText="1"/>
    </xf>
    <xf numFmtId="0" fontId="0" fillId="9" borderId="0" xfId="0" applyFill="1" applyAlignment="1">
      <alignment wrapText="1"/>
    </xf>
    <xf numFmtId="0" fontId="0" fillId="0" borderId="0" xfId="0" applyAlignment="1" applyProtection="1">
      <alignment vertical="center" wrapText="1"/>
      <protection locked="0"/>
    </xf>
    <xf numFmtId="0" fontId="0" fillId="11" borderId="0" xfId="0" applyFill="1" applyAlignment="1" applyProtection="1">
      <alignment vertical="center" wrapText="1"/>
      <protection locked="0"/>
    </xf>
    <xf numFmtId="0" fontId="0" fillId="24" borderId="44" xfId="0" applyFill="1" applyBorder="1" applyAlignment="1">
      <alignment vertical="center" wrapText="1"/>
    </xf>
    <xf numFmtId="0" fontId="2" fillId="25" borderId="47" xfId="0" applyFont="1" applyFill="1" applyBorder="1" applyAlignment="1">
      <alignment horizontal="left" vertical="center" wrapText="1"/>
    </xf>
    <xf numFmtId="0" fontId="0" fillId="11" borderId="70" xfId="0" applyFill="1" applyBorder="1" applyAlignment="1">
      <alignment vertical="center"/>
    </xf>
    <xf numFmtId="0" fontId="0" fillId="11" borderId="71" xfId="0" applyFill="1" applyBorder="1" applyAlignment="1">
      <alignment vertical="center"/>
    </xf>
    <xf numFmtId="0" fontId="0" fillId="14" borderId="76" xfId="0" applyFill="1" applyBorder="1" applyAlignment="1">
      <alignment vertical="center"/>
    </xf>
    <xf numFmtId="0" fontId="0" fillId="20" borderId="52" xfId="0" applyFill="1" applyBorder="1" applyAlignment="1">
      <alignment vertical="center"/>
    </xf>
    <xf numFmtId="0" fontId="0" fillId="20" borderId="53" xfId="0" applyFill="1" applyBorder="1" applyAlignment="1">
      <alignment vertical="center"/>
    </xf>
    <xf numFmtId="0" fontId="0" fillId="12" borderId="82" xfId="0" applyFill="1" applyBorder="1"/>
    <xf numFmtId="0" fontId="0" fillId="12" borderId="4" xfId="0" applyFill="1" applyBorder="1"/>
    <xf numFmtId="0" fontId="50" fillId="12" borderId="4" xfId="0" applyFont="1" applyFill="1" applyBorder="1"/>
    <xf numFmtId="0" fontId="0" fillId="12" borderId="83" xfId="0" applyFill="1" applyBorder="1"/>
    <xf numFmtId="0" fontId="0" fillId="12" borderId="84" xfId="0" applyFill="1" applyBorder="1"/>
    <xf numFmtId="0" fontId="50" fillId="12" borderId="85" xfId="0" applyFont="1" applyFill="1" applyBorder="1"/>
    <xf numFmtId="0" fontId="50" fillId="0" borderId="0" xfId="0" applyFont="1"/>
    <xf numFmtId="0" fontId="3" fillId="22" borderId="0" xfId="0" applyFont="1" applyFill="1" applyAlignment="1">
      <alignment horizontal="left"/>
    </xf>
    <xf numFmtId="0" fontId="3" fillId="22" borderId="0" xfId="0" applyFont="1" applyFill="1"/>
    <xf numFmtId="0" fontId="0" fillId="15" borderId="4" xfId="0" applyFill="1" applyBorder="1"/>
    <xf numFmtId="0" fontId="0" fillId="0" borderId="0" xfId="0" applyAlignment="1">
      <alignment horizontal="left"/>
    </xf>
    <xf numFmtId="0" fontId="0" fillId="19" borderId="4" xfId="0" applyFill="1" applyBorder="1" applyAlignment="1">
      <alignment vertical="center"/>
    </xf>
    <xf numFmtId="0" fontId="0" fillId="12" borderId="80" xfId="0" applyFill="1" applyBorder="1"/>
    <xf numFmtId="0" fontId="50" fillId="12" borderId="91" xfId="0" applyFont="1" applyFill="1" applyBorder="1"/>
    <xf numFmtId="0" fontId="14" fillId="14" borderId="70" xfId="0" applyFont="1" applyFill="1" applyBorder="1" applyProtection="1">
      <protection locked="0"/>
    </xf>
    <xf numFmtId="0" fontId="14" fillId="14" borderId="71" xfId="0" applyFont="1" applyFill="1" applyBorder="1" applyProtection="1">
      <protection locked="0"/>
    </xf>
    <xf numFmtId="0" fontId="14" fillId="14" borderId="71" xfId="0" applyFont="1" applyFill="1" applyBorder="1"/>
    <xf numFmtId="0" fontId="14" fillId="11" borderId="70" xfId="0" applyFont="1" applyFill="1" applyBorder="1"/>
    <xf numFmtId="0" fontId="14" fillId="11" borderId="71" xfId="0" applyFont="1" applyFill="1" applyBorder="1"/>
    <xf numFmtId="0" fontId="14" fillId="11" borderId="72" xfId="0" applyFont="1" applyFill="1" applyBorder="1"/>
    <xf numFmtId="0" fontId="14" fillId="3" borderId="70" xfId="0" applyFont="1" applyFill="1" applyBorder="1"/>
    <xf numFmtId="0" fontId="14" fillId="3" borderId="71" xfId="0" applyFont="1" applyFill="1" applyBorder="1"/>
    <xf numFmtId="0" fontId="14" fillId="6" borderId="70" xfId="0" applyFont="1" applyFill="1" applyBorder="1"/>
    <xf numFmtId="0" fontId="14" fillId="6" borderId="71" xfId="0" applyFont="1" applyFill="1" applyBorder="1"/>
    <xf numFmtId="0" fontId="14" fillId="6" borderId="72" xfId="0" applyFont="1" applyFill="1" applyBorder="1"/>
    <xf numFmtId="0" fontId="49" fillId="17" borderId="38" xfId="0" applyFont="1" applyFill="1" applyBorder="1" applyAlignment="1">
      <alignment vertical="center"/>
    </xf>
    <xf numFmtId="0" fontId="49" fillId="15" borderId="36" xfId="0" applyFont="1" applyFill="1" applyBorder="1" applyAlignment="1">
      <alignment vertical="center"/>
    </xf>
    <xf numFmtId="0" fontId="48" fillId="19" borderId="38" xfId="0" applyFont="1" applyFill="1" applyBorder="1" applyAlignment="1">
      <alignment vertical="center"/>
    </xf>
    <xf numFmtId="0" fontId="3" fillId="15" borderId="4" xfId="0" applyFont="1" applyFill="1" applyBorder="1" applyAlignment="1">
      <alignment vertical="center"/>
    </xf>
    <xf numFmtId="0" fontId="0" fillId="12" borderId="72" xfId="0" applyFill="1" applyBorder="1" applyAlignment="1">
      <alignment vertical="center"/>
    </xf>
    <xf numFmtId="0" fontId="0" fillId="19" borderId="4" xfId="0" applyFill="1" applyBorder="1"/>
    <xf numFmtId="0" fontId="0" fillId="19" borderId="4" xfId="0" applyFill="1" applyBorder="1" applyAlignment="1">
      <alignment vertical="center" wrapText="1"/>
    </xf>
    <xf numFmtId="0" fontId="0" fillId="19" borderId="4" xfId="0" applyFill="1" applyBorder="1" applyAlignment="1">
      <alignment wrapText="1"/>
    </xf>
    <xf numFmtId="0" fontId="0" fillId="20" borderId="54" xfId="0" applyFill="1" applyBorder="1" applyAlignment="1">
      <alignment vertical="center"/>
    </xf>
    <xf numFmtId="0" fontId="0" fillId="0" borderId="44" xfId="0" applyBorder="1" applyAlignment="1">
      <alignment vertical="center" wrapText="1"/>
    </xf>
    <xf numFmtId="0" fontId="0" fillId="0" borderId="48" xfId="0" applyBorder="1" applyAlignment="1">
      <alignment vertical="center" wrapText="1"/>
    </xf>
    <xf numFmtId="0" fontId="2" fillId="27" borderId="0" xfId="0" applyFont="1" applyFill="1" applyAlignment="1">
      <alignment vertical="center" wrapText="1"/>
    </xf>
    <xf numFmtId="0" fontId="2" fillId="26" borderId="0" xfId="0" applyFont="1" applyFill="1" applyAlignment="1">
      <alignment vertical="center" wrapText="1"/>
    </xf>
    <xf numFmtId="0" fontId="2" fillId="26" borderId="51" xfId="0" applyFont="1" applyFill="1" applyBorder="1" applyAlignment="1">
      <alignment vertical="center" wrapText="1"/>
    </xf>
    <xf numFmtId="0" fontId="2" fillId="5" borderId="51" xfId="0" applyFont="1" applyFill="1" applyBorder="1" applyAlignment="1">
      <alignment vertical="center" wrapText="1"/>
    </xf>
    <xf numFmtId="0" fontId="2" fillId="26" borderId="44" xfId="0" applyFont="1" applyFill="1" applyBorder="1" applyAlignment="1">
      <alignment vertical="center" wrapText="1"/>
    </xf>
    <xf numFmtId="0" fontId="2" fillId="5" borderId="49" xfId="0" applyFont="1" applyFill="1" applyBorder="1" applyAlignment="1">
      <alignment vertical="center" wrapText="1"/>
    </xf>
    <xf numFmtId="0" fontId="0" fillId="20" borderId="0" xfId="0" applyFill="1" applyAlignment="1">
      <alignment wrapText="1"/>
    </xf>
    <xf numFmtId="0" fontId="0" fillId="20" borderId="0" xfId="0" applyFill="1" applyAlignment="1">
      <alignment vertical="center" wrapText="1"/>
    </xf>
    <xf numFmtId="0" fontId="0" fillId="20" borderId="48" xfId="0" applyFill="1" applyBorder="1" applyAlignment="1">
      <alignment vertical="center" wrapText="1"/>
    </xf>
    <xf numFmtId="0" fontId="0" fillId="20" borderId="0" xfId="0" applyFill="1"/>
    <xf numFmtId="0" fontId="0" fillId="20" borderId="44" xfId="0" applyFill="1" applyBorder="1" applyAlignment="1">
      <alignment vertical="center" wrapText="1"/>
    </xf>
    <xf numFmtId="0" fontId="0" fillId="20" borderId="49" xfId="0" applyFill="1" applyBorder="1" applyAlignment="1">
      <alignment vertical="center" wrapText="1"/>
    </xf>
    <xf numFmtId="0" fontId="0" fillId="20" borderId="93" xfId="0" applyFill="1" applyBorder="1" applyAlignment="1">
      <alignment vertical="center" wrapText="1"/>
    </xf>
    <xf numFmtId="0" fontId="0" fillId="20" borderId="92" xfId="0" applyFill="1" applyBorder="1" applyAlignment="1">
      <alignment vertical="center" wrapText="1"/>
    </xf>
    <xf numFmtId="0" fontId="0" fillId="28" borderId="44" xfId="0" applyFill="1" applyBorder="1" applyAlignment="1">
      <alignment vertical="center" wrapText="1"/>
    </xf>
    <xf numFmtId="0" fontId="0" fillId="28" borderId="48" xfId="0" applyFill="1" applyBorder="1" applyAlignment="1">
      <alignment vertical="center" wrapText="1"/>
    </xf>
    <xf numFmtId="0" fontId="0" fillId="20" borderId="95" xfId="0" applyFill="1" applyBorder="1" applyAlignment="1">
      <alignment vertical="center" wrapText="1"/>
    </xf>
    <xf numFmtId="0" fontId="3" fillId="24" borderId="44" xfId="0" applyFont="1" applyFill="1" applyBorder="1" applyAlignment="1">
      <alignmen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2" fillId="29" borderId="0" xfId="0" applyFont="1" applyFill="1" applyAlignment="1">
      <alignment vertical="center" wrapText="1"/>
    </xf>
    <xf numFmtId="0" fontId="14" fillId="11" borderId="70" xfId="0" applyFont="1" applyFill="1" applyBorder="1" applyProtection="1">
      <protection locked="0"/>
    </xf>
    <xf numFmtId="0" fontId="0" fillId="28" borderId="96" xfId="0" applyFill="1" applyBorder="1" applyAlignment="1">
      <alignment vertical="center" wrapText="1"/>
    </xf>
    <xf numFmtId="0" fontId="0" fillId="24" borderId="49" xfId="0" applyFill="1" applyBorder="1" applyAlignment="1">
      <alignment horizontal="left" vertical="center" wrapText="1"/>
    </xf>
    <xf numFmtId="0" fontId="0" fillId="21" borderId="49" xfId="0" applyFill="1" applyBorder="1" applyAlignment="1">
      <alignment horizontal="left" vertical="center" wrapText="1"/>
    </xf>
    <xf numFmtId="0" fontId="0" fillId="24" borderId="0" xfId="0" applyFill="1" applyAlignment="1">
      <alignment horizontal="left" vertical="center" wrapText="1"/>
    </xf>
    <xf numFmtId="0" fontId="14" fillId="0" borderId="0" xfId="0" applyFont="1" applyAlignment="1">
      <alignment vertical="center"/>
    </xf>
    <xf numFmtId="0" fontId="14" fillId="0" borderId="0" xfId="0" applyFont="1" applyAlignment="1">
      <alignment vertical="center" wrapText="1"/>
    </xf>
    <xf numFmtId="0" fontId="0" fillId="28" borderId="0" xfId="0" applyFill="1" applyAlignment="1">
      <alignment vertical="center" wrapText="1"/>
    </xf>
    <xf numFmtId="0" fontId="14" fillId="3" borderId="72" xfId="0" applyFont="1" applyFill="1" applyBorder="1"/>
    <xf numFmtId="0" fontId="53" fillId="0" borderId="0" xfId="3" applyFont="1" applyAlignment="1" applyProtection="1">
      <alignment horizontal="left" vertical="center" wrapText="1"/>
      <protection locked="0"/>
    </xf>
    <xf numFmtId="0" fontId="54" fillId="0" borderId="0" xfId="3" applyFont="1" applyAlignment="1" applyProtection="1">
      <alignment horizontal="center" vertical="center" wrapText="1"/>
    </xf>
    <xf numFmtId="0" fontId="6" fillId="0" borderId="0" xfId="3" applyFont="1" applyAlignment="1" applyProtection="1">
      <alignment horizontal="left" vertical="center" wrapText="1"/>
    </xf>
    <xf numFmtId="15" fontId="53" fillId="0" borderId="0" xfId="3" applyNumberFormat="1" applyFont="1" applyAlignment="1" applyProtection="1">
      <alignment horizontal="left" vertical="center" wrapText="1"/>
      <protection locked="0"/>
    </xf>
    <xf numFmtId="0" fontId="53" fillId="0" borderId="0" xfId="3" applyFont="1" applyAlignment="1" applyProtection="1">
      <alignment horizontal="center" vertical="center" wrapText="1"/>
      <protection locked="0" hidden="1"/>
    </xf>
    <xf numFmtId="0" fontId="37" fillId="0" borderId="0" xfId="3" applyFont="1" applyProtection="1">
      <alignment vertical="center"/>
      <protection locked="0" hidden="1"/>
    </xf>
    <xf numFmtId="0" fontId="14" fillId="11" borderId="7" xfId="0" applyFont="1" applyFill="1" applyBorder="1" applyProtection="1">
      <protection locked="0"/>
    </xf>
    <xf numFmtId="0" fontId="14" fillId="14" borderId="14" xfId="0" applyFont="1" applyFill="1" applyBorder="1"/>
    <xf numFmtId="0" fontId="14" fillId="3" borderId="14" xfId="0" applyFont="1" applyFill="1" applyBorder="1"/>
    <xf numFmtId="0" fontId="2" fillId="5" borderId="4" xfId="0" applyFont="1" applyFill="1" applyBorder="1" applyAlignment="1">
      <alignment horizontal="center" vertical="center"/>
    </xf>
    <xf numFmtId="0" fontId="3" fillId="19"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0" fillId="16" borderId="4" xfId="0" applyFill="1" applyBorder="1" applyAlignment="1">
      <alignment horizontal="left" vertical="center"/>
    </xf>
    <xf numFmtId="0" fontId="0" fillId="14" borderId="4" xfId="0" applyFill="1" applyBorder="1" applyAlignment="1">
      <alignment horizontal="left" vertical="center"/>
    </xf>
    <xf numFmtId="0" fontId="0" fillId="20" borderId="4" xfId="0" applyFill="1" applyBorder="1" applyAlignment="1">
      <alignment horizontal="left" vertical="center"/>
    </xf>
    <xf numFmtId="0" fontId="3" fillId="15" borderId="4" xfId="0" applyFont="1" applyFill="1" applyBorder="1" applyAlignment="1">
      <alignment horizontal="center" vertical="center" wrapText="1"/>
    </xf>
    <xf numFmtId="0" fontId="0" fillId="8" borderId="4" xfId="0" applyFill="1" applyBorder="1" applyAlignment="1">
      <alignment horizontal="left" vertical="center"/>
    </xf>
    <xf numFmtId="0" fontId="0" fillId="11" borderId="4" xfId="0" applyFill="1" applyBorder="1" applyAlignment="1">
      <alignment horizontal="left" vertical="center"/>
    </xf>
    <xf numFmtId="0" fontId="14" fillId="16" borderId="71" xfId="0" applyFont="1" applyFill="1" applyBorder="1"/>
    <xf numFmtId="0" fontId="14" fillId="16" borderId="72" xfId="0" applyFont="1" applyFill="1" applyBorder="1"/>
    <xf numFmtId="0" fontId="0" fillId="4" borderId="4" xfId="0" applyFill="1" applyBorder="1" applyAlignment="1">
      <alignment horizontal="left" vertical="center"/>
    </xf>
    <xf numFmtId="0" fontId="3" fillId="22" borderId="4" xfId="0" applyFont="1" applyFill="1" applyBorder="1" applyAlignment="1">
      <alignment horizontal="center" vertical="center" wrapText="1"/>
    </xf>
    <xf numFmtId="0" fontId="0" fillId="6" borderId="4" xfId="0" applyFill="1" applyBorder="1" applyAlignment="1">
      <alignment horizontal="left" vertical="center"/>
    </xf>
    <xf numFmtId="0" fontId="3" fillId="3" borderId="4" xfId="0" applyFont="1" applyFill="1" applyBorder="1" applyAlignment="1">
      <alignment horizontal="center" vertical="center" wrapText="1"/>
    </xf>
    <xf numFmtId="0" fontId="0" fillId="3" borderId="4" xfId="0" applyFill="1" applyBorder="1" applyAlignment="1">
      <alignment horizontal="left" vertical="center"/>
    </xf>
    <xf numFmtId="164" fontId="14" fillId="19" borderId="43" xfId="0" applyNumberFormat="1" applyFont="1" applyFill="1" applyBorder="1" applyProtection="1">
      <protection hidden="1"/>
    </xf>
    <xf numFmtId="0" fontId="14" fillId="4" borderId="4" xfId="0" applyFont="1" applyFill="1" applyBorder="1" applyAlignment="1">
      <alignment horizontal="left" vertical="center"/>
    </xf>
    <xf numFmtId="164" fontId="0" fillId="12" borderId="70" xfId="0" applyNumberFormat="1" applyFill="1" applyBorder="1" applyAlignment="1" applyProtection="1">
      <alignment vertical="center"/>
      <protection hidden="1"/>
    </xf>
    <xf numFmtId="164" fontId="0" fillId="12" borderId="71" xfId="0" applyNumberFormat="1" applyFill="1" applyBorder="1" applyAlignment="1" applyProtection="1">
      <alignment vertical="center"/>
      <protection hidden="1"/>
    </xf>
    <xf numFmtId="0" fontId="0" fillId="20" borderId="4" xfId="0" applyFill="1" applyBorder="1" applyAlignment="1">
      <alignment horizontal="left" vertical="center" wrapText="1"/>
    </xf>
    <xf numFmtId="0" fontId="17" fillId="22" borderId="4" xfId="0" applyFont="1" applyFill="1" applyBorder="1" applyAlignment="1">
      <alignment horizontal="center" vertical="center"/>
    </xf>
    <xf numFmtId="0" fontId="0" fillId="4" borderId="4" xfId="0" applyFill="1" applyBorder="1" applyAlignment="1">
      <alignment vertical="center" wrapText="1"/>
    </xf>
    <xf numFmtId="0" fontId="48" fillId="15" borderId="56" xfId="0" applyFont="1" applyFill="1" applyBorder="1" applyAlignment="1">
      <alignment vertical="center"/>
    </xf>
    <xf numFmtId="0" fontId="31" fillId="0" borderId="0" xfId="0" applyFont="1" applyAlignment="1" applyProtection="1">
      <alignment vertical="center" wrapText="1"/>
      <protection hidden="1"/>
    </xf>
    <xf numFmtId="0" fontId="51" fillId="0" borderId="0" xfId="0" applyFont="1" applyAlignment="1" applyProtection="1">
      <alignment vertical="center" wrapText="1"/>
      <protection hidden="1"/>
    </xf>
    <xf numFmtId="0" fontId="25" fillId="18" borderId="23" xfId="0" applyFont="1" applyFill="1" applyBorder="1" applyAlignment="1" applyProtection="1">
      <alignment horizontal="left" vertical="center"/>
      <protection locked="0" hidden="1"/>
    </xf>
    <xf numFmtId="164" fontId="0" fillId="11" borderId="70" xfId="0" applyNumberFormat="1" applyFill="1" applyBorder="1" applyAlignment="1" applyProtection="1">
      <alignment vertical="center"/>
      <protection hidden="1"/>
    </xf>
    <xf numFmtId="164" fontId="0" fillId="11" borderId="71" xfId="0" applyNumberFormat="1" applyFill="1" applyBorder="1" applyAlignment="1" applyProtection="1">
      <alignment vertical="center"/>
      <protection hidden="1"/>
    </xf>
    <xf numFmtId="164" fontId="0" fillId="12" borderId="72" xfId="0" applyNumberFormat="1" applyFill="1" applyBorder="1" applyAlignment="1" applyProtection="1">
      <alignment vertical="center"/>
      <protection hidden="1"/>
    </xf>
    <xf numFmtId="164" fontId="14" fillId="20" borderId="37" xfId="0" applyNumberFormat="1" applyFont="1" applyFill="1" applyBorder="1" applyProtection="1">
      <protection hidden="1"/>
    </xf>
    <xf numFmtId="164" fontId="14" fillId="20" borderId="12" xfId="0" applyNumberFormat="1" applyFont="1" applyFill="1" applyBorder="1" applyProtection="1">
      <protection hidden="1"/>
    </xf>
    <xf numFmtId="164" fontId="14" fillId="20" borderId="94" xfId="0" applyNumberFormat="1" applyFont="1" applyFill="1" applyBorder="1" applyProtection="1">
      <protection hidden="1"/>
    </xf>
    <xf numFmtId="164" fontId="0" fillId="11" borderId="69" xfId="0" applyNumberFormat="1" applyFill="1" applyBorder="1" applyAlignment="1" applyProtection="1">
      <alignment horizontal="right" vertical="center"/>
      <protection hidden="1"/>
    </xf>
    <xf numFmtId="164" fontId="0" fillId="11" borderId="63" xfId="0" applyNumberFormat="1" applyFill="1" applyBorder="1" applyAlignment="1" applyProtection="1">
      <alignment horizontal="right" vertical="center"/>
      <protection hidden="1"/>
    </xf>
    <xf numFmtId="164" fontId="0" fillId="11" borderId="111" xfId="0" applyNumberFormat="1" applyFill="1" applyBorder="1" applyAlignment="1" applyProtection="1">
      <alignment horizontal="right" vertical="center"/>
      <protection hidden="1"/>
    </xf>
    <xf numFmtId="166" fontId="0" fillId="16" borderId="68" xfId="0" applyNumberFormat="1" applyFill="1" applyBorder="1" applyAlignment="1" applyProtection="1">
      <alignment horizontal="right" vertical="center"/>
      <protection hidden="1"/>
    </xf>
    <xf numFmtId="166" fontId="0" fillId="16" borderId="61" xfId="0" applyNumberFormat="1" applyFill="1" applyBorder="1" applyAlignment="1" applyProtection="1">
      <alignment horizontal="right" vertical="center"/>
      <protection hidden="1"/>
    </xf>
    <xf numFmtId="166" fontId="0" fillId="16" borderId="109" xfId="0" applyNumberFormat="1" applyFill="1" applyBorder="1" applyAlignment="1" applyProtection="1">
      <alignment horizontal="right" vertical="center"/>
      <protection hidden="1"/>
    </xf>
    <xf numFmtId="164" fontId="0" fillId="16" borderId="68" xfId="0" applyNumberFormat="1" applyFill="1" applyBorder="1" applyAlignment="1" applyProtection="1">
      <alignment horizontal="right" vertical="center"/>
      <protection hidden="1"/>
    </xf>
    <xf numFmtId="164" fontId="0" fillId="16" borderId="61" xfId="0" applyNumberFormat="1" applyFill="1" applyBorder="1" applyAlignment="1" applyProtection="1">
      <alignment horizontal="right" vertical="center"/>
      <protection hidden="1"/>
    </xf>
    <xf numFmtId="164" fontId="0" fillId="16" borderId="109" xfId="0" applyNumberFormat="1" applyFill="1" applyBorder="1" applyAlignment="1" applyProtection="1">
      <alignment horizontal="right" vertical="center"/>
      <protection hidden="1"/>
    </xf>
    <xf numFmtId="164" fontId="0" fillId="8" borderId="63" xfId="0" applyNumberFormat="1" applyFill="1" applyBorder="1" applyAlignment="1" applyProtection="1">
      <alignment horizontal="right" vertical="center"/>
      <protection hidden="1"/>
    </xf>
    <xf numFmtId="164" fontId="0" fillId="8" borderId="111" xfId="0" applyNumberFormat="1" applyFill="1" applyBorder="1" applyAlignment="1" applyProtection="1">
      <alignment horizontal="right" vertical="center"/>
      <protection hidden="1"/>
    </xf>
    <xf numFmtId="164" fontId="0" fillId="14" borderId="68" xfId="0" applyNumberFormat="1" applyFill="1" applyBorder="1" applyAlignment="1" applyProtection="1">
      <alignment horizontal="right" vertical="center"/>
      <protection hidden="1"/>
    </xf>
    <xf numFmtId="164" fontId="0" fillId="14" borderId="61" xfId="0" applyNumberFormat="1" applyFill="1" applyBorder="1" applyAlignment="1" applyProtection="1">
      <alignment horizontal="right" vertical="center"/>
      <protection hidden="1"/>
    </xf>
    <xf numFmtId="164" fontId="0" fillId="14" borderId="109" xfId="0" applyNumberFormat="1" applyFill="1" applyBorder="1" applyAlignment="1" applyProtection="1">
      <alignment horizontal="right" vertical="center"/>
      <protection hidden="1"/>
    </xf>
    <xf numFmtId="0" fontId="0" fillId="0" borderId="80" xfId="0" applyBorder="1" applyAlignment="1" applyProtection="1">
      <alignment vertical="center" wrapText="1"/>
      <protection locked="0"/>
    </xf>
    <xf numFmtId="0" fontId="0" fillId="0" borderId="73" xfId="0" applyBorder="1" applyAlignment="1" applyProtection="1">
      <alignment vertical="center" wrapText="1"/>
      <protection locked="0"/>
    </xf>
    <xf numFmtId="0" fontId="5" fillId="0" borderId="113" xfId="4" applyBorder="1" applyAlignment="1" applyProtection="1">
      <alignment horizontal="center" vertical="center"/>
      <protection locked="0"/>
    </xf>
    <xf numFmtId="0" fontId="54" fillId="0" borderId="115" xfId="3" applyFont="1" applyBorder="1" applyAlignment="1" applyProtection="1">
      <alignment horizontal="center" vertical="center" wrapText="1"/>
    </xf>
    <xf numFmtId="0" fontId="53" fillId="0" borderId="119" xfId="3" applyFont="1" applyBorder="1" applyAlignment="1" applyProtection="1">
      <alignment horizontal="left" vertical="center" wrapText="1"/>
      <protection locked="0"/>
    </xf>
    <xf numFmtId="15" fontId="53" fillId="0" borderId="115" xfId="3" applyNumberFormat="1" applyFont="1" applyBorder="1" applyAlignment="1" applyProtection="1">
      <alignment horizontal="left" vertical="center" wrapText="1"/>
    </xf>
    <xf numFmtId="0" fontId="6" fillId="0" borderId="115" xfId="3" applyFont="1" applyBorder="1" applyAlignment="1" applyProtection="1">
      <alignment horizontal="left" vertical="center" wrapText="1"/>
    </xf>
    <xf numFmtId="0" fontId="13" fillId="30" borderId="122" xfId="3" applyFont="1" applyFill="1" applyBorder="1" applyAlignment="1" applyProtection="1">
      <alignment horizontal="left" vertical="center" wrapText="1"/>
    </xf>
    <xf numFmtId="0" fontId="13" fillId="0" borderId="123" xfId="3" applyFont="1" applyBorder="1" applyAlignment="1" applyProtection="1">
      <alignment horizontal="left" vertical="center" wrapText="1"/>
    </xf>
    <xf numFmtId="0" fontId="13" fillId="30" borderId="124" xfId="3" applyFont="1" applyFill="1" applyBorder="1" applyAlignment="1" applyProtection="1">
      <alignment horizontal="left" vertical="center" wrapText="1"/>
    </xf>
    <xf numFmtId="0" fontId="13" fillId="30" borderId="116" xfId="3" applyFont="1" applyFill="1" applyBorder="1" applyAlignment="1" applyProtection="1">
      <alignment horizontal="left" vertical="center" wrapText="1"/>
    </xf>
    <xf numFmtId="0" fontId="6" fillId="30" borderId="28" xfId="0" applyFont="1" applyFill="1" applyBorder="1" applyAlignment="1" applyProtection="1">
      <alignment vertical="top" wrapText="1"/>
      <protection locked="0" hidden="1"/>
    </xf>
    <xf numFmtId="0" fontId="11" fillId="30" borderId="28" xfId="0" applyFont="1" applyFill="1" applyBorder="1" applyProtection="1">
      <protection hidden="1"/>
    </xf>
    <xf numFmtId="0" fontId="13" fillId="30" borderId="4" xfId="0" applyFont="1" applyFill="1" applyBorder="1" applyAlignment="1" applyProtection="1">
      <alignment horizontal="right" vertical="center" wrapText="1"/>
      <protection hidden="1"/>
    </xf>
    <xf numFmtId="0" fontId="0" fillId="32" borderId="0" xfId="0" applyFill="1"/>
    <xf numFmtId="169" fontId="13" fillId="32" borderId="33" xfId="6" applyNumberFormat="1" applyFont="1" applyFill="1" applyBorder="1" applyAlignment="1" applyProtection="1">
      <alignment horizontal="center" vertical="center"/>
      <protection hidden="1"/>
    </xf>
    <xf numFmtId="0" fontId="2" fillId="30" borderId="0" xfId="0" applyFont="1" applyFill="1" applyAlignment="1">
      <alignment horizontal="center" vertical="center" wrapText="1"/>
    </xf>
    <xf numFmtId="0" fontId="2" fillId="30" borderId="3" xfId="0" applyFont="1" applyFill="1" applyBorder="1" applyAlignment="1">
      <alignment horizontal="center" vertical="center" wrapText="1"/>
    </xf>
    <xf numFmtId="0" fontId="2" fillId="30" borderId="9" xfId="0" applyFont="1" applyFill="1" applyBorder="1" applyAlignment="1">
      <alignment horizontal="center" vertical="center" wrapText="1"/>
    </xf>
    <xf numFmtId="0" fontId="47" fillId="30" borderId="19" xfId="0" applyFont="1" applyFill="1" applyBorder="1" applyAlignment="1">
      <alignment vertical="center"/>
    </xf>
    <xf numFmtId="0" fontId="47" fillId="30" borderId="20" xfId="0" applyFont="1" applyFill="1" applyBorder="1" applyAlignment="1">
      <alignment vertical="center"/>
    </xf>
    <xf numFmtId="0" fontId="47" fillId="30" borderId="16" xfId="0" applyFont="1" applyFill="1" applyBorder="1" applyAlignment="1">
      <alignment vertical="center"/>
    </xf>
    <xf numFmtId="9" fontId="30" fillId="30" borderId="21" xfId="2" applyFont="1" applyFill="1" applyBorder="1" applyAlignment="1" applyProtection="1">
      <alignment horizontal="center" vertical="center"/>
    </xf>
    <xf numFmtId="9" fontId="30" fillId="30" borderId="21" xfId="0" applyNumberFormat="1" applyFont="1" applyFill="1" applyBorder="1" applyAlignment="1">
      <alignment horizontal="center" vertical="center"/>
    </xf>
    <xf numFmtId="0" fontId="0" fillId="30" borderId="0" xfId="0" applyFill="1"/>
    <xf numFmtId="0" fontId="33" fillId="30" borderId="0" xfId="0" applyFont="1" applyFill="1" applyAlignment="1" applyProtection="1">
      <alignment horizontal="left" vertical="center"/>
      <protection locked="0"/>
    </xf>
    <xf numFmtId="0" fontId="10" fillId="30" borderId="4" xfId="0" applyFont="1" applyFill="1" applyBorder="1" applyAlignment="1">
      <alignment horizontal="center" vertical="center" wrapText="1"/>
    </xf>
    <xf numFmtId="0" fontId="10" fillId="30" borderId="4" xfId="0" applyFont="1" applyFill="1" applyBorder="1" applyAlignment="1">
      <alignment horizontal="center" vertical="center"/>
    </xf>
    <xf numFmtId="0" fontId="10" fillId="30" borderId="74" xfId="0" applyFont="1" applyFill="1" applyBorder="1" applyAlignment="1">
      <alignment horizontal="center" vertical="center"/>
    </xf>
    <xf numFmtId="164" fontId="10" fillId="30" borderId="4" xfId="0" applyNumberFormat="1" applyFont="1" applyFill="1" applyBorder="1" applyAlignment="1">
      <alignment horizontal="center" vertical="center"/>
    </xf>
    <xf numFmtId="164" fontId="10" fillId="30" borderId="104" xfId="0" applyNumberFormat="1" applyFont="1" applyFill="1" applyBorder="1" applyAlignment="1">
      <alignment horizontal="center" vertical="center"/>
    </xf>
    <xf numFmtId="164" fontId="10" fillId="30" borderId="105" xfId="0" applyNumberFormat="1" applyFont="1" applyFill="1" applyBorder="1" applyAlignment="1">
      <alignment horizontal="center" vertical="center"/>
    </xf>
    <xf numFmtId="164" fontId="10" fillId="30" borderId="17" xfId="0" applyNumberFormat="1" applyFont="1" applyFill="1" applyBorder="1" applyAlignment="1">
      <alignment horizontal="center" vertical="center"/>
    </xf>
    <xf numFmtId="166" fontId="0" fillId="32" borderId="0" xfId="0" applyNumberFormat="1" applyFill="1" applyProtection="1">
      <protection locked="0"/>
    </xf>
    <xf numFmtId="166" fontId="0" fillId="32" borderId="0" xfId="0" applyNumberFormat="1" applyFill="1" applyProtection="1">
      <protection hidden="1"/>
    </xf>
    <xf numFmtId="0" fontId="0" fillId="32" borderId="0" xfId="0" applyFill="1" applyAlignment="1">
      <alignment horizontal="center"/>
    </xf>
    <xf numFmtId="0" fontId="14" fillId="32" borderId="0" xfId="0" applyFont="1" applyFill="1" applyAlignment="1">
      <alignment horizontal="center" vertical="center"/>
    </xf>
    <xf numFmtId="0" fontId="45" fillId="32" borderId="0" xfId="0" applyFont="1" applyFill="1" applyAlignment="1" applyProtection="1">
      <alignment horizontal="center" vertical="center"/>
      <protection locked="0"/>
    </xf>
    <xf numFmtId="0" fontId="45" fillId="32" borderId="0" xfId="0" applyFont="1" applyFill="1" applyAlignment="1" applyProtection="1">
      <alignment horizontal="center" vertical="center"/>
      <protection hidden="1"/>
    </xf>
    <xf numFmtId="0" fontId="13" fillId="32" borderId="0" xfId="0" applyFont="1" applyFill="1" applyAlignment="1">
      <alignment vertical="center" wrapText="1"/>
    </xf>
    <xf numFmtId="0" fontId="18" fillId="32" borderId="0" xfId="0" applyFont="1" applyFill="1"/>
    <xf numFmtId="164" fontId="18" fillId="32" borderId="0" xfId="0" applyNumberFormat="1" applyFont="1" applyFill="1"/>
    <xf numFmtId="0" fontId="13" fillId="32" borderId="0" xfId="0" applyFont="1" applyFill="1" applyAlignment="1">
      <alignment horizontal="center" vertical="center" textRotation="90"/>
    </xf>
    <xf numFmtId="0" fontId="13" fillId="32" borderId="0" xfId="0" applyFont="1" applyFill="1" applyAlignment="1">
      <alignment vertical="center" textRotation="90"/>
    </xf>
    <xf numFmtId="0" fontId="0" fillId="32" borderId="0" xfId="0" applyFill="1" applyAlignment="1" applyProtection="1">
      <alignment horizontal="center" wrapText="1"/>
      <protection locked="0"/>
    </xf>
    <xf numFmtId="0" fontId="15" fillId="32" borderId="0" xfId="0" applyFont="1" applyFill="1" applyAlignment="1">
      <alignment vertical="center" textRotation="90"/>
    </xf>
    <xf numFmtId="0" fontId="3" fillId="32" borderId="0" xfId="0" applyFont="1" applyFill="1" applyAlignment="1">
      <alignment horizontal="center" vertical="center" textRotation="90"/>
    </xf>
    <xf numFmtId="0" fontId="10" fillId="32" borderId="0" xfId="0" applyFont="1" applyFill="1" applyAlignment="1">
      <alignment vertical="center"/>
    </xf>
    <xf numFmtId="0" fontId="10" fillId="32" borderId="0" xfId="0" applyFont="1" applyFill="1" applyAlignment="1">
      <alignment horizontal="center" vertical="center" wrapText="1"/>
    </xf>
    <xf numFmtId="0" fontId="10" fillId="32" borderId="0" xfId="0" applyFont="1" applyFill="1" applyAlignment="1">
      <alignment vertical="center" wrapText="1"/>
    </xf>
    <xf numFmtId="164" fontId="0" fillId="32" borderId="0" xfId="0" applyNumberFormat="1" applyFill="1" applyProtection="1">
      <protection hidden="1"/>
    </xf>
    <xf numFmtId="166" fontId="14" fillId="32" borderId="0" xfId="0" applyNumberFormat="1" applyFont="1" applyFill="1" applyAlignment="1" applyProtection="1">
      <alignment horizontal="center" vertical="center"/>
      <protection hidden="1"/>
    </xf>
    <xf numFmtId="164" fontId="14" fillId="32" borderId="0" xfId="0" applyNumberFormat="1" applyFont="1" applyFill="1" applyAlignment="1" applyProtection="1">
      <alignment horizontal="center" vertical="center"/>
      <protection hidden="1"/>
    </xf>
    <xf numFmtId="167" fontId="14" fillId="32" borderId="0" xfId="0" applyNumberFormat="1" applyFont="1" applyFill="1" applyAlignment="1" applyProtection="1">
      <alignment horizontal="center" vertical="center"/>
      <protection locked="0"/>
    </xf>
    <xf numFmtId="164" fontId="14" fillId="32" borderId="0" xfId="0" applyNumberFormat="1" applyFont="1" applyFill="1" applyAlignment="1" applyProtection="1">
      <alignment horizontal="center" vertical="center"/>
      <protection locked="0"/>
    </xf>
    <xf numFmtId="0" fontId="0" fillId="32" borderId="0" xfId="0" applyFill="1" applyAlignment="1">
      <alignment horizontal="left" vertical="top"/>
    </xf>
    <xf numFmtId="167" fontId="14" fillId="32" borderId="0" xfId="0" applyNumberFormat="1" applyFont="1" applyFill="1" applyAlignment="1" applyProtection="1">
      <alignment horizontal="center" vertical="center"/>
      <protection hidden="1"/>
    </xf>
    <xf numFmtId="166" fontId="20" fillId="32" borderId="0" xfId="0" applyNumberFormat="1" applyFont="1" applyFill="1" applyAlignment="1" applyProtection="1">
      <alignment horizontal="center" vertical="center"/>
      <protection hidden="1"/>
    </xf>
    <xf numFmtId="164" fontId="10" fillId="32" borderId="0" xfId="0" applyNumberFormat="1" applyFont="1" applyFill="1" applyAlignment="1">
      <alignment horizontal="center" vertical="center"/>
    </xf>
    <xf numFmtId="166" fontId="3" fillId="32" borderId="0" xfId="0" applyNumberFormat="1" applyFont="1" applyFill="1" applyProtection="1">
      <protection locked="0"/>
    </xf>
    <xf numFmtId="0" fontId="2" fillId="32" borderId="0" xfId="0" applyFont="1" applyFill="1" applyAlignment="1">
      <alignment vertical="center" textRotation="90" wrapText="1"/>
    </xf>
    <xf numFmtId="0" fontId="16" fillId="32" borderId="0" xfId="0" applyFont="1" applyFill="1"/>
    <xf numFmtId="164" fontId="16" fillId="32" borderId="81" xfId="0" applyNumberFormat="1" applyFont="1" applyFill="1" applyBorder="1" applyAlignment="1">
      <alignment vertical="center"/>
    </xf>
    <xf numFmtId="164" fontId="16" fillId="32" borderId="0" xfId="0" applyNumberFormat="1" applyFont="1" applyFill="1" applyAlignment="1">
      <alignment vertical="center"/>
    </xf>
    <xf numFmtId="0" fontId="3" fillId="32" borderId="0" xfId="0" applyFont="1" applyFill="1" applyAlignment="1">
      <alignment horizontal="center" vertical="center"/>
    </xf>
    <xf numFmtId="0" fontId="3" fillId="32" borderId="79" xfId="0" applyFont="1" applyFill="1" applyBorder="1" applyAlignment="1">
      <alignment vertical="center"/>
    </xf>
    <xf numFmtId="0" fontId="17" fillId="32" borderId="42" xfId="0" applyFont="1" applyFill="1" applyBorder="1" applyAlignment="1">
      <alignment horizontal="center" vertical="center"/>
    </xf>
    <xf numFmtId="0" fontId="0" fillId="32" borderId="0" xfId="0" applyFill="1" applyAlignment="1">
      <alignment vertical="center"/>
    </xf>
    <xf numFmtId="164" fontId="0" fillId="32" borderId="0" xfId="0" applyNumberFormat="1" applyFill="1" applyProtection="1">
      <protection locked="0"/>
    </xf>
    <xf numFmtId="0" fontId="20" fillId="32" borderId="0" xfId="0" applyFont="1" applyFill="1" applyAlignment="1">
      <alignment horizontal="center"/>
    </xf>
    <xf numFmtId="0" fontId="47" fillId="30" borderId="18" xfId="0" applyFont="1" applyFill="1" applyBorder="1" applyAlignment="1">
      <alignment vertical="center"/>
    </xf>
    <xf numFmtId="0" fontId="2" fillId="30" borderId="14" xfId="0" applyFont="1" applyFill="1" applyBorder="1" applyAlignment="1">
      <alignment horizontal="center" vertical="center" wrapText="1"/>
    </xf>
    <xf numFmtId="0" fontId="0" fillId="11" borderId="49" xfId="0" applyFill="1" applyBorder="1" applyAlignment="1">
      <alignment vertical="center" wrapText="1"/>
    </xf>
    <xf numFmtId="0" fontId="0" fillId="11" borderId="97" xfId="0" applyFill="1" applyBorder="1" applyAlignment="1">
      <alignment vertical="center" wrapText="1"/>
    </xf>
    <xf numFmtId="0" fontId="10" fillId="30" borderId="27" xfId="0" applyFont="1" applyFill="1" applyBorder="1" applyAlignment="1">
      <alignment vertical="center"/>
    </xf>
    <xf numFmtId="164" fontId="10" fillId="32" borderId="0" xfId="0" applyNumberFormat="1" applyFont="1" applyFill="1" applyAlignment="1">
      <alignment horizontal="center" vertical="center" wrapText="1"/>
    </xf>
    <xf numFmtId="166" fontId="14" fillId="32" borderId="0" xfId="0" applyNumberFormat="1" applyFont="1" applyFill="1" applyProtection="1">
      <protection hidden="1"/>
    </xf>
    <xf numFmtId="167" fontId="14" fillId="32" borderId="0" xfId="0" applyNumberFormat="1" applyFont="1" applyFill="1" applyProtection="1">
      <protection hidden="1"/>
    </xf>
    <xf numFmtId="0" fontId="14" fillId="6" borderId="128" xfId="0" applyFont="1" applyFill="1" applyBorder="1"/>
    <xf numFmtId="164" fontId="0" fillId="6" borderId="130" xfId="0" applyNumberFormat="1" applyFill="1" applyBorder="1" applyAlignment="1" applyProtection="1">
      <alignment horizontal="right" vertical="center"/>
      <protection hidden="1"/>
    </xf>
    <xf numFmtId="164" fontId="0" fillId="6" borderId="131" xfId="0" applyNumberFormat="1" applyFill="1" applyBorder="1" applyAlignment="1" applyProtection="1">
      <alignment horizontal="right" vertical="center"/>
      <protection hidden="1"/>
    </xf>
    <xf numFmtId="164" fontId="0" fillId="6" borderId="132" xfId="0" applyNumberFormat="1" applyFill="1" applyBorder="1" applyAlignment="1" applyProtection="1">
      <alignment horizontal="right" vertical="center"/>
      <protection hidden="1"/>
    </xf>
    <xf numFmtId="164" fontId="14" fillId="19" borderId="133" xfId="0" applyNumberFormat="1" applyFont="1" applyFill="1" applyBorder="1" applyProtection="1">
      <protection hidden="1"/>
    </xf>
    <xf numFmtId="164" fontId="14" fillId="19" borderId="134" xfId="0" applyNumberFormat="1" applyFont="1" applyFill="1" applyBorder="1" applyProtection="1">
      <protection hidden="1"/>
    </xf>
    <xf numFmtId="164" fontId="14" fillId="19" borderId="135" xfId="0" applyNumberFormat="1" applyFont="1" applyFill="1" applyBorder="1" applyProtection="1">
      <protection hidden="1"/>
    </xf>
    <xf numFmtId="164" fontId="14" fillId="19" borderId="136" xfId="0" applyNumberFormat="1" applyFont="1" applyFill="1" applyBorder="1" applyProtection="1">
      <protection hidden="1"/>
    </xf>
    <xf numFmtId="164" fontId="14" fillId="16" borderId="52" xfId="0" applyNumberFormat="1" applyFont="1" applyFill="1" applyBorder="1" applyAlignment="1" applyProtection="1">
      <alignment horizontal="center" vertical="center"/>
      <protection hidden="1"/>
    </xf>
    <xf numFmtId="164" fontId="14" fillId="17" borderId="52" xfId="0" applyNumberFormat="1" applyFont="1" applyFill="1" applyBorder="1" applyAlignment="1" applyProtection="1">
      <alignment horizontal="center" vertical="center"/>
      <protection hidden="1"/>
    </xf>
    <xf numFmtId="164" fontId="14" fillId="16" borderId="53" xfId="0" applyNumberFormat="1" applyFont="1" applyFill="1" applyBorder="1" applyAlignment="1" applyProtection="1">
      <alignment horizontal="center" vertical="center"/>
      <protection hidden="1"/>
    </xf>
    <xf numFmtId="164" fontId="14" fillId="17" borderId="53" xfId="0" applyNumberFormat="1" applyFont="1" applyFill="1" applyBorder="1" applyAlignment="1" applyProtection="1">
      <alignment horizontal="center" vertical="center"/>
      <protection hidden="1"/>
    </xf>
    <xf numFmtId="164" fontId="17" fillId="17" borderId="39" xfId="0" applyNumberFormat="1" applyFont="1" applyFill="1" applyBorder="1" applyAlignment="1" applyProtection="1">
      <alignment horizontal="center" vertical="center"/>
      <protection hidden="1"/>
    </xf>
    <xf numFmtId="164" fontId="17" fillId="17" borderId="56" xfId="0" applyNumberFormat="1" applyFont="1" applyFill="1" applyBorder="1" applyAlignment="1" applyProtection="1">
      <alignment horizontal="center" vertical="center"/>
      <protection hidden="1"/>
    </xf>
    <xf numFmtId="164" fontId="14" fillId="14" borderId="52" xfId="0" applyNumberFormat="1" applyFont="1" applyFill="1" applyBorder="1" applyAlignment="1" applyProtection="1">
      <alignment horizontal="center" vertical="center"/>
      <protection hidden="1"/>
    </xf>
    <xf numFmtId="164" fontId="14" fillId="15" borderId="52" xfId="0" applyNumberFormat="1" applyFont="1" applyFill="1" applyBorder="1" applyAlignment="1" applyProtection="1">
      <alignment horizontal="center" vertical="center"/>
      <protection hidden="1"/>
    </xf>
    <xf numFmtId="164" fontId="14" fillId="14" borderId="53" xfId="0" applyNumberFormat="1" applyFont="1" applyFill="1" applyBorder="1" applyAlignment="1" applyProtection="1">
      <alignment horizontal="center" vertical="center"/>
      <protection hidden="1"/>
    </xf>
    <xf numFmtId="164" fontId="14" fillId="15" borderId="53" xfId="0" applyNumberFormat="1" applyFont="1" applyFill="1" applyBorder="1" applyAlignment="1" applyProtection="1">
      <alignment horizontal="center" vertical="center"/>
      <protection hidden="1"/>
    </xf>
    <xf numFmtId="164" fontId="17" fillId="15" borderId="39" xfId="0" applyNumberFormat="1" applyFont="1" applyFill="1" applyBorder="1" applyAlignment="1" applyProtection="1">
      <alignment horizontal="center" vertical="center"/>
      <protection hidden="1"/>
    </xf>
    <xf numFmtId="164" fontId="14" fillId="20" borderId="52" xfId="0" applyNumberFormat="1" applyFont="1" applyFill="1" applyBorder="1" applyAlignment="1" applyProtection="1">
      <alignment horizontal="center" vertical="center"/>
      <protection hidden="1"/>
    </xf>
    <xf numFmtId="164" fontId="14" fillId="19" borderId="57" xfId="0" applyNumberFormat="1" applyFont="1" applyFill="1" applyBorder="1" applyAlignment="1" applyProtection="1">
      <alignment horizontal="center" vertical="center"/>
      <protection hidden="1"/>
    </xf>
    <xf numFmtId="164" fontId="14" fillId="20" borderId="53" xfId="0" applyNumberFormat="1" applyFont="1" applyFill="1" applyBorder="1" applyAlignment="1" applyProtection="1">
      <alignment horizontal="center" vertical="center"/>
      <protection hidden="1"/>
    </xf>
    <xf numFmtId="164" fontId="14" fillId="19" borderId="58" xfId="0" applyNumberFormat="1" applyFont="1" applyFill="1" applyBorder="1" applyAlignment="1" applyProtection="1">
      <alignment horizontal="center" vertical="center"/>
      <protection hidden="1"/>
    </xf>
    <xf numFmtId="164" fontId="17" fillId="19" borderId="56" xfId="0" applyNumberFormat="1" applyFont="1" applyFill="1" applyBorder="1" applyAlignment="1" applyProtection="1">
      <alignment horizontal="center" vertical="center"/>
      <protection hidden="1"/>
    </xf>
    <xf numFmtId="164" fontId="17" fillId="19" borderId="55" xfId="0" applyNumberFormat="1" applyFont="1" applyFill="1" applyBorder="1" applyAlignment="1" applyProtection="1">
      <alignment horizontal="center" vertical="center"/>
      <protection hidden="1"/>
    </xf>
    <xf numFmtId="164" fontId="14" fillId="14" borderId="14" xfId="0" applyNumberFormat="1" applyFont="1" applyFill="1" applyBorder="1" applyAlignment="1" applyProtection="1">
      <alignment horizontal="center" vertical="center"/>
      <protection hidden="1"/>
    </xf>
    <xf numFmtId="164" fontId="14" fillId="14" borderId="54" xfId="0" applyNumberFormat="1" applyFont="1" applyFill="1" applyBorder="1" applyAlignment="1" applyProtection="1">
      <alignment horizontal="center" vertical="center"/>
      <protection hidden="1"/>
    </xf>
    <xf numFmtId="164" fontId="14" fillId="15" borderId="54" xfId="0" applyNumberFormat="1" applyFont="1" applyFill="1" applyBorder="1" applyAlignment="1" applyProtection="1">
      <alignment horizontal="center" vertical="center"/>
      <protection hidden="1"/>
    </xf>
    <xf numFmtId="164" fontId="17" fillId="15" borderId="55" xfId="0" applyNumberFormat="1" applyFont="1" applyFill="1" applyBorder="1" applyAlignment="1" applyProtection="1">
      <alignment horizontal="center" vertical="center"/>
      <protection hidden="1"/>
    </xf>
    <xf numFmtId="164" fontId="0" fillId="14" borderId="78" xfId="0" applyNumberFormat="1" applyFill="1" applyBorder="1" applyProtection="1">
      <protection hidden="1"/>
    </xf>
    <xf numFmtId="164" fontId="0" fillId="15" borderId="125" xfId="0" applyNumberFormat="1" applyFill="1" applyBorder="1" applyProtection="1">
      <protection hidden="1"/>
    </xf>
    <xf numFmtId="164" fontId="0" fillId="14" borderId="77" xfId="0" applyNumberFormat="1" applyFill="1" applyBorder="1" applyProtection="1">
      <protection hidden="1"/>
    </xf>
    <xf numFmtId="164" fontId="0" fillId="15" borderId="76" xfId="0" applyNumberFormat="1" applyFill="1" applyBorder="1" applyProtection="1">
      <protection hidden="1"/>
    </xf>
    <xf numFmtId="164" fontId="3" fillId="15" borderId="75" xfId="0" applyNumberFormat="1" applyFont="1" applyFill="1" applyBorder="1" applyProtection="1">
      <protection hidden="1"/>
    </xf>
    <xf numFmtId="164" fontId="3" fillId="15" borderId="4" xfId="0" applyNumberFormat="1" applyFont="1" applyFill="1" applyBorder="1" applyProtection="1">
      <protection hidden="1"/>
    </xf>
    <xf numFmtId="164" fontId="14" fillId="0" borderId="52" xfId="0" applyNumberFormat="1" applyFont="1" applyBorder="1" applyAlignment="1" applyProtection="1">
      <alignment horizontal="center" vertical="center"/>
      <protection hidden="1"/>
    </xf>
    <xf numFmtId="164" fontId="14" fillId="0" borderId="28" xfId="0" applyNumberFormat="1" applyFont="1" applyBorder="1" applyAlignment="1" applyProtection="1">
      <alignment horizontal="center" vertical="center"/>
      <protection hidden="1"/>
    </xf>
    <xf numFmtId="164" fontId="14" fillId="0" borderId="4" xfId="0" applyNumberFormat="1" applyFont="1" applyBorder="1" applyAlignment="1" applyProtection="1">
      <alignment horizontal="center" vertical="center"/>
      <protection hidden="1"/>
    </xf>
    <xf numFmtId="166" fontId="0" fillId="4" borderId="4" xfId="0" applyNumberFormat="1" applyFill="1" applyBorder="1" applyAlignment="1" applyProtection="1">
      <alignment vertical="center"/>
      <protection hidden="1"/>
    </xf>
    <xf numFmtId="166" fontId="0" fillId="22" borderId="4" xfId="0" applyNumberFormat="1" applyFill="1" applyBorder="1" applyAlignment="1" applyProtection="1">
      <alignment vertical="center"/>
      <protection hidden="1"/>
    </xf>
    <xf numFmtId="0" fontId="42" fillId="30" borderId="39" xfId="0" applyFont="1" applyFill="1" applyBorder="1" applyAlignment="1" applyProtection="1">
      <alignment horizontal="center" vertical="center" wrapText="1"/>
      <protection locked="0" hidden="1"/>
    </xf>
    <xf numFmtId="44" fontId="11" fillId="0" borderId="4" xfId="1" applyFont="1" applyBorder="1" applyAlignment="1" applyProtection="1">
      <alignment vertical="center"/>
      <protection locked="0"/>
    </xf>
    <xf numFmtId="44" fontId="11" fillId="0" borderId="16" xfId="1" applyFont="1" applyBorder="1" applyAlignment="1" applyProtection="1">
      <alignment vertical="center"/>
      <protection locked="0"/>
    </xf>
    <xf numFmtId="44" fontId="11" fillId="31" borderId="24" xfId="1" applyFont="1" applyFill="1" applyBorder="1" applyAlignment="1" applyProtection="1">
      <alignment vertical="center"/>
      <protection hidden="1"/>
    </xf>
    <xf numFmtId="44" fontId="11" fillId="31" borderId="21" xfId="1" applyFont="1" applyFill="1" applyBorder="1" applyAlignment="1" applyProtection="1">
      <alignment vertical="center"/>
      <protection hidden="1"/>
    </xf>
    <xf numFmtId="44" fontId="13" fillId="32" borderId="33" xfId="1" applyFont="1" applyFill="1" applyBorder="1" applyAlignment="1" applyProtection="1">
      <alignment vertical="center"/>
      <protection hidden="1"/>
    </xf>
    <xf numFmtId="0" fontId="6" fillId="36" borderId="4" xfId="0" applyFont="1" applyFill="1" applyBorder="1" applyAlignment="1" applyProtection="1">
      <alignment horizontal="center" vertical="center" wrapText="1"/>
      <protection locked="0" hidden="1"/>
    </xf>
    <xf numFmtId="0" fontId="42" fillId="36" borderId="4" xfId="0" applyFont="1" applyFill="1" applyBorder="1" applyAlignment="1" applyProtection="1">
      <alignment horizontal="center" vertical="center" wrapText="1"/>
      <protection locked="0" hidden="1"/>
    </xf>
    <xf numFmtId="0" fontId="42" fillId="30" borderId="4" xfId="0" applyFont="1" applyFill="1" applyBorder="1" applyAlignment="1" applyProtection="1">
      <alignment horizontal="center" vertical="center" wrapText="1"/>
      <protection locked="0" hidden="1"/>
    </xf>
    <xf numFmtId="44" fontId="27" fillId="23" borderId="4" xfId="1" applyFont="1" applyFill="1" applyBorder="1" applyAlignment="1" applyProtection="1">
      <alignment vertical="center" wrapText="1"/>
      <protection hidden="1"/>
    </xf>
    <xf numFmtId="44" fontId="0" fillId="0" borderId="45" xfId="0" applyNumberFormat="1" applyBorder="1" applyAlignment="1" applyProtection="1">
      <alignment vertical="center" wrapText="1"/>
      <protection locked="0"/>
    </xf>
    <xf numFmtId="44" fontId="0" fillId="0" borderId="23" xfId="2" applyNumberFormat="1" applyFont="1" applyFill="1" applyBorder="1" applyAlignment="1" applyProtection="1">
      <alignment vertical="center" wrapText="1"/>
      <protection locked="0"/>
    </xf>
    <xf numFmtId="44" fontId="0" fillId="0" borderId="26" xfId="2" applyNumberFormat="1" applyFont="1" applyFill="1" applyBorder="1" applyAlignment="1" applyProtection="1">
      <alignment vertical="center" wrapText="1"/>
      <protection locked="0"/>
    </xf>
    <xf numFmtId="44" fontId="30" fillId="30" borderId="19" xfId="2" applyNumberFormat="1" applyFont="1" applyFill="1" applyBorder="1" applyAlignment="1" applyProtection="1">
      <alignment vertical="center"/>
    </xf>
    <xf numFmtId="44" fontId="0" fillId="0" borderId="23" xfId="0" applyNumberFormat="1" applyBorder="1" applyAlignment="1" applyProtection="1">
      <alignment vertical="center" wrapText="1"/>
      <protection locked="0"/>
    </xf>
    <xf numFmtId="44" fontId="0" fillId="0" borderId="26" xfId="0" applyNumberFormat="1" applyBorder="1" applyAlignment="1" applyProtection="1">
      <alignment vertical="center" wrapText="1"/>
      <protection locked="0"/>
    </xf>
    <xf numFmtId="44" fontId="30" fillId="30" borderId="19" xfId="0" applyNumberFormat="1" applyFont="1" applyFill="1" applyBorder="1" applyAlignment="1">
      <alignment vertical="center"/>
    </xf>
    <xf numFmtId="0" fontId="42" fillId="30" borderId="23" xfId="0" applyFont="1" applyFill="1" applyBorder="1" applyAlignment="1" applyProtection="1">
      <alignment vertical="center"/>
      <protection hidden="1"/>
    </xf>
    <xf numFmtId="0" fontId="57" fillId="10" borderId="23" xfId="0" applyFont="1" applyFill="1" applyBorder="1" applyAlignment="1" applyProtection="1">
      <alignment horizontal="right" vertical="center"/>
      <protection hidden="1"/>
    </xf>
    <xf numFmtId="0" fontId="57" fillId="13" borderId="23" xfId="0" applyFont="1" applyFill="1" applyBorder="1" applyAlignment="1" applyProtection="1">
      <alignment horizontal="right" vertical="center"/>
      <protection hidden="1"/>
    </xf>
    <xf numFmtId="0" fontId="57" fillId="23" borderId="23" xfId="0" applyFont="1" applyFill="1" applyBorder="1" applyAlignment="1" applyProtection="1">
      <alignment horizontal="right" vertical="center" wrapText="1"/>
      <protection hidden="1"/>
    </xf>
    <xf numFmtId="0" fontId="13" fillId="30" borderId="19" xfId="0" applyFont="1" applyFill="1" applyBorder="1" applyAlignment="1" applyProtection="1">
      <alignment horizontal="right" vertical="center" wrapText="1"/>
      <protection hidden="1"/>
    </xf>
    <xf numFmtId="44" fontId="42" fillId="30" borderId="16" xfId="0" applyNumberFormat="1" applyFont="1" applyFill="1" applyBorder="1" applyAlignment="1" applyProtection="1">
      <alignment vertical="center" wrapText="1"/>
      <protection hidden="1"/>
    </xf>
    <xf numFmtId="9" fontId="42" fillId="30" borderId="16" xfId="0" applyNumberFormat="1" applyFont="1" applyFill="1" applyBorder="1" applyAlignment="1" applyProtection="1">
      <alignment vertical="center" wrapText="1"/>
      <protection hidden="1"/>
    </xf>
    <xf numFmtId="0" fontId="26" fillId="33" borderId="147" xfId="0" applyFont="1" applyFill="1" applyBorder="1" applyAlignment="1" applyProtection="1">
      <alignment vertical="center"/>
      <protection hidden="1"/>
    </xf>
    <xf numFmtId="44" fontId="11" fillId="20" borderId="148" xfId="1" applyFont="1" applyFill="1" applyBorder="1" applyAlignment="1" applyProtection="1">
      <alignment vertical="center"/>
      <protection locked="0"/>
    </xf>
    <xf numFmtId="9" fontId="26" fillId="19" borderId="148" xfId="2" applyFont="1" applyFill="1" applyBorder="1" applyAlignment="1" applyProtection="1">
      <alignment horizontal="right" vertical="center"/>
      <protection hidden="1"/>
    </xf>
    <xf numFmtId="0" fontId="26" fillId="20" borderId="150" xfId="0" applyFont="1" applyFill="1" applyBorder="1" applyAlignment="1" applyProtection="1">
      <alignment vertical="center"/>
      <protection hidden="1"/>
    </xf>
    <xf numFmtId="44" fontId="11" fillId="20" borderId="151" xfId="1" applyFont="1" applyFill="1" applyBorder="1" applyAlignment="1" applyProtection="1">
      <alignment vertical="center"/>
      <protection locked="0"/>
    </xf>
    <xf numFmtId="9" fontId="26" fillId="19" borderId="151" xfId="2" applyFont="1" applyFill="1" applyBorder="1" applyAlignment="1" applyProtection="1">
      <alignment horizontal="right" vertical="center"/>
      <protection hidden="1"/>
    </xf>
    <xf numFmtId="168" fontId="11" fillId="20" borderId="153" xfId="1" applyNumberFormat="1" applyFont="1" applyFill="1" applyBorder="1" applyAlignment="1" applyProtection="1">
      <alignment vertical="center"/>
      <protection locked="0"/>
    </xf>
    <xf numFmtId="49" fontId="26" fillId="19" borderId="153" xfId="2" applyNumberFormat="1" applyFont="1" applyFill="1" applyBorder="1" applyAlignment="1" applyProtection="1">
      <alignment horizontal="right" vertical="center"/>
      <protection hidden="1"/>
    </xf>
    <xf numFmtId="0" fontId="26" fillId="20" borderId="150" xfId="0" applyFont="1" applyFill="1" applyBorder="1" applyAlignment="1" applyProtection="1">
      <alignment horizontal="left" vertical="center" indent="2"/>
      <protection hidden="1"/>
    </xf>
    <xf numFmtId="44" fontId="11" fillId="20" borderId="151" xfId="1" applyFont="1" applyFill="1" applyBorder="1" applyAlignment="1" applyProtection="1">
      <alignment horizontal="right" vertical="center"/>
      <protection locked="0"/>
    </xf>
    <xf numFmtId="0" fontId="36" fillId="20" borderId="154" xfId="0" applyFont="1" applyFill="1" applyBorder="1" applyAlignment="1" applyProtection="1">
      <alignment horizontal="left" vertical="center" indent="2"/>
      <protection hidden="1"/>
    </xf>
    <xf numFmtId="44" fontId="11" fillId="20" borderId="155" xfId="1" applyFont="1" applyFill="1" applyBorder="1" applyAlignment="1" applyProtection="1">
      <alignment horizontal="right" vertical="center"/>
      <protection locked="0"/>
    </xf>
    <xf numFmtId="9" fontId="26" fillId="19" borderId="155" xfId="2" applyFont="1" applyFill="1" applyBorder="1" applyAlignment="1" applyProtection="1">
      <alignment horizontal="right" vertical="center"/>
      <protection hidden="1"/>
    </xf>
    <xf numFmtId="44" fontId="11" fillId="20" borderId="155" xfId="1" applyFont="1" applyFill="1" applyBorder="1" applyAlignment="1" applyProtection="1">
      <alignment vertical="center"/>
      <protection locked="0"/>
    </xf>
    <xf numFmtId="0" fontId="26" fillId="34" borderId="147" xfId="0" applyFont="1" applyFill="1" applyBorder="1" applyAlignment="1" applyProtection="1">
      <alignment vertical="center"/>
      <protection hidden="1"/>
    </xf>
    <xf numFmtId="44" fontId="11" fillId="11" borderId="148" xfId="1" applyFont="1" applyFill="1" applyBorder="1" applyAlignment="1" applyProtection="1">
      <alignment vertical="center"/>
      <protection locked="0"/>
    </xf>
    <xf numFmtId="9" fontId="26" fillId="12" borderId="148" xfId="2" applyFont="1" applyFill="1" applyBorder="1" applyAlignment="1" applyProtection="1">
      <alignment horizontal="right" vertical="center"/>
      <protection hidden="1"/>
    </xf>
    <xf numFmtId="0" fontId="26" fillId="11" borderId="150" xfId="0" applyFont="1" applyFill="1" applyBorder="1" applyAlignment="1" applyProtection="1">
      <alignment vertical="center"/>
      <protection hidden="1"/>
    </xf>
    <xf numFmtId="44" fontId="11" fillId="11" borderId="151" xfId="1" applyFont="1" applyFill="1" applyBorder="1" applyAlignment="1" applyProtection="1">
      <alignment vertical="center"/>
      <protection locked="0"/>
    </xf>
    <xf numFmtId="9" fontId="26" fillId="12" borderId="151" xfId="2" applyFont="1" applyFill="1" applyBorder="1" applyAlignment="1" applyProtection="1">
      <alignment horizontal="right" vertical="center"/>
      <protection hidden="1"/>
    </xf>
    <xf numFmtId="0" fontId="26" fillId="11" borderId="154" xfId="0" applyFont="1" applyFill="1" applyBorder="1" applyAlignment="1" applyProtection="1">
      <alignment vertical="center" wrapText="1"/>
      <protection hidden="1"/>
    </xf>
    <xf numFmtId="44" fontId="11" fillId="11" borderId="155" xfId="1" applyFont="1" applyFill="1" applyBorder="1" applyAlignment="1" applyProtection="1">
      <alignment vertical="center"/>
      <protection locked="0"/>
    </xf>
    <xf numFmtId="9" fontId="26" fillId="12" borderId="155" xfId="2" applyFont="1" applyFill="1" applyBorder="1" applyAlignment="1" applyProtection="1">
      <alignment horizontal="right" vertical="center"/>
      <protection hidden="1"/>
    </xf>
    <xf numFmtId="44" fontId="26" fillId="16" borderId="148" xfId="1" applyFont="1" applyFill="1" applyBorder="1" applyAlignment="1" applyProtection="1">
      <alignment vertical="center"/>
      <protection locked="0"/>
    </xf>
    <xf numFmtId="44" fontId="26" fillId="16" borderId="155" xfId="1" applyFont="1" applyFill="1" applyBorder="1" applyAlignment="1" applyProtection="1">
      <alignment vertical="center"/>
      <protection locked="0"/>
    </xf>
    <xf numFmtId="49" fontId="11" fillId="0" borderId="23" xfId="0" applyNumberFormat="1" applyFont="1" applyBorder="1" applyAlignment="1" applyProtection="1">
      <alignment horizontal="left" vertical="center" wrapText="1"/>
      <protection locked="0"/>
    </xf>
    <xf numFmtId="49" fontId="11" fillId="0" borderId="19" xfId="0" applyNumberFormat="1" applyFont="1" applyBorder="1" applyAlignment="1" applyProtection="1">
      <alignment horizontal="left" vertical="center" wrapText="1"/>
      <protection locked="0"/>
    </xf>
    <xf numFmtId="49" fontId="11" fillId="0" borderId="4" xfId="0" applyNumberFormat="1" applyFont="1" applyBorder="1" applyAlignment="1" applyProtection="1">
      <alignment horizontal="left" vertical="center"/>
      <protection locked="0"/>
    </xf>
    <xf numFmtId="49" fontId="11" fillId="0" borderId="16" xfId="0" applyNumberFormat="1" applyFont="1" applyBorder="1" applyAlignment="1" applyProtection="1">
      <alignment horizontal="left" vertical="center"/>
      <protection locked="0"/>
    </xf>
    <xf numFmtId="49" fontId="11" fillId="0" borderId="4"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4" fontId="71" fillId="0" borderId="0" xfId="1" applyFont="1" applyFill="1" applyBorder="1" applyProtection="1">
      <protection hidden="1"/>
    </xf>
    <xf numFmtId="0" fontId="0" fillId="24" borderId="48" xfId="0" applyFill="1" applyBorder="1" applyAlignment="1">
      <alignment vertical="center" wrapText="1"/>
    </xf>
    <xf numFmtId="0" fontId="14" fillId="14" borderId="76" xfId="0" applyFont="1" applyFill="1" applyBorder="1"/>
    <xf numFmtId="0" fontId="0" fillId="24" borderId="47" xfId="0" applyFill="1" applyBorder="1" applyAlignment="1">
      <alignment vertical="center" wrapText="1"/>
    </xf>
    <xf numFmtId="0" fontId="0" fillId="0" borderId="39" xfId="0" applyBorder="1" applyAlignment="1" applyProtection="1">
      <alignment horizontal="center" vertical="center" wrapText="1"/>
      <protection hidden="1"/>
    </xf>
    <xf numFmtId="9" fontId="0" fillId="31" borderId="41" xfId="2" applyFont="1" applyFill="1" applyBorder="1" applyAlignment="1" applyProtection="1">
      <alignment horizontal="center" vertical="center" wrapText="1"/>
      <protection hidden="1"/>
    </xf>
    <xf numFmtId="9" fontId="0" fillId="31" borderId="3" xfId="2" applyFont="1" applyFill="1" applyBorder="1" applyAlignment="1" applyProtection="1">
      <alignment horizontal="center" vertical="center" wrapText="1"/>
      <protection hidden="1"/>
    </xf>
    <xf numFmtId="9" fontId="0" fillId="31" borderId="46" xfId="2" applyFont="1" applyFill="1" applyBorder="1" applyAlignment="1" applyProtection="1">
      <alignment horizontal="center" vertical="center" wrapText="1"/>
      <protection hidden="1"/>
    </xf>
    <xf numFmtId="9" fontId="0" fillId="31" borderId="112" xfId="2" applyFont="1" applyFill="1" applyBorder="1" applyAlignment="1" applyProtection="1">
      <alignment horizontal="center" vertical="center" wrapText="1"/>
      <protection hidden="1"/>
    </xf>
    <xf numFmtId="0" fontId="0" fillId="0" borderId="39"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49" fontId="0" fillId="0" borderId="39"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50" xfId="0" applyNumberForma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73" xfId="0" applyNumberFormat="1" applyBorder="1" applyAlignment="1" applyProtection="1">
      <alignment horizontal="center" vertical="center" wrapText="1"/>
      <protection locked="0"/>
    </xf>
    <xf numFmtId="44" fontId="57" fillId="10" borderId="4" xfId="1" applyFont="1" applyFill="1" applyBorder="1" applyAlignment="1" applyProtection="1">
      <alignment horizontal="right" vertical="center"/>
      <protection hidden="1"/>
    </xf>
    <xf numFmtId="9" fontId="57" fillId="10" borderId="4" xfId="1" applyNumberFormat="1" applyFont="1" applyFill="1" applyBorder="1" applyAlignment="1" applyProtection="1">
      <alignment horizontal="right" vertical="center"/>
      <protection hidden="1"/>
    </xf>
    <xf numFmtId="44" fontId="57" fillId="13" borderId="4" xfId="1" applyFont="1" applyFill="1" applyBorder="1" applyAlignment="1" applyProtection="1">
      <alignment vertical="center"/>
      <protection hidden="1"/>
    </xf>
    <xf numFmtId="9" fontId="57" fillId="13" borderId="4" xfId="1" applyNumberFormat="1" applyFont="1" applyFill="1" applyBorder="1" applyAlignment="1" applyProtection="1">
      <alignment vertical="center"/>
      <protection hidden="1"/>
    </xf>
    <xf numFmtId="44" fontId="57" fillId="23" borderId="4" xfId="1" applyFont="1" applyFill="1" applyBorder="1" applyAlignment="1" applyProtection="1">
      <alignment vertical="center"/>
      <protection hidden="1"/>
    </xf>
    <xf numFmtId="9" fontId="57" fillId="23" borderId="4" xfId="1" applyNumberFormat="1" applyFont="1" applyFill="1" applyBorder="1" applyAlignment="1" applyProtection="1">
      <alignment vertical="center"/>
      <protection hidden="1"/>
    </xf>
    <xf numFmtId="0" fontId="0" fillId="14" borderId="7" xfId="0" applyFill="1" applyBorder="1" applyAlignment="1">
      <alignment vertical="center"/>
    </xf>
    <xf numFmtId="0" fontId="0" fillId="14" borderId="160" xfId="0" applyFill="1" applyBorder="1" applyAlignment="1">
      <alignment vertical="center"/>
    </xf>
    <xf numFmtId="0" fontId="14" fillId="11" borderId="76" xfId="0" applyFont="1" applyFill="1" applyBorder="1"/>
    <xf numFmtId="0" fontId="14" fillId="11" borderId="160" xfId="0" applyFont="1" applyFill="1" applyBorder="1"/>
    <xf numFmtId="164" fontId="0" fillId="11" borderId="159" xfId="0" applyNumberFormat="1" applyFill="1" applyBorder="1" applyAlignment="1" applyProtection="1">
      <alignment horizontal="right" vertical="center"/>
      <protection hidden="1"/>
    </xf>
    <xf numFmtId="164" fontId="0" fillId="11" borderId="161" xfId="0" applyNumberFormat="1" applyFill="1" applyBorder="1" applyAlignment="1" applyProtection="1">
      <alignment horizontal="right" vertical="center"/>
      <protection hidden="1"/>
    </xf>
    <xf numFmtId="164" fontId="0" fillId="11" borderId="77" xfId="0" applyNumberFormat="1" applyFill="1" applyBorder="1" applyAlignment="1" applyProtection="1">
      <alignment horizontal="right" vertical="center"/>
      <protection hidden="1"/>
    </xf>
    <xf numFmtId="164" fontId="0" fillId="11" borderId="160" xfId="0" applyNumberFormat="1" applyFill="1" applyBorder="1" applyAlignment="1" applyProtection="1">
      <alignment horizontal="right" vertical="center"/>
      <protection hidden="1"/>
    </xf>
    <xf numFmtId="164" fontId="0" fillId="11" borderId="165" xfId="0" applyNumberFormat="1" applyFill="1" applyBorder="1" applyAlignment="1" applyProtection="1">
      <alignment horizontal="right" vertical="center"/>
      <protection hidden="1"/>
    </xf>
    <xf numFmtId="164" fontId="0" fillId="11" borderId="164" xfId="0" applyNumberFormat="1" applyFill="1" applyBorder="1" applyAlignment="1" applyProtection="1">
      <alignment horizontal="right" vertical="center"/>
      <protection hidden="1"/>
    </xf>
    <xf numFmtId="0" fontId="14" fillId="16" borderId="76" xfId="0" applyFont="1" applyFill="1" applyBorder="1"/>
    <xf numFmtId="0" fontId="14" fillId="16" borderId="160" xfId="0" applyFont="1" applyFill="1" applyBorder="1"/>
    <xf numFmtId="164" fontId="0" fillId="16" borderId="167" xfId="0" applyNumberFormat="1" applyFill="1" applyBorder="1" applyAlignment="1" applyProtection="1">
      <alignment horizontal="right" vertical="center"/>
      <protection hidden="1"/>
    </xf>
    <xf numFmtId="164" fontId="0" fillId="16" borderId="160" xfId="0" applyNumberFormat="1" applyFill="1" applyBorder="1" applyAlignment="1" applyProtection="1">
      <alignment horizontal="right" vertical="center"/>
      <protection hidden="1"/>
    </xf>
    <xf numFmtId="166" fontId="0" fillId="16" borderId="159" xfId="0" applyNumberFormat="1" applyFill="1" applyBorder="1" applyAlignment="1" applyProtection="1">
      <alignment horizontal="right" vertical="center"/>
      <protection hidden="1"/>
    </xf>
    <xf numFmtId="164" fontId="0" fillId="16" borderId="161" xfId="0" applyNumberFormat="1" applyFill="1" applyBorder="1" applyAlignment="1" applyProtection="1">
      <alignment horizontal="right" vertical="center"/>
      <protection hidden="1"/>
    </xf>
    <xf numFmtId="164" fontId="0" fillId="16" borderId="77" xfId="0" applyNumberFormat="1" applyFill="1" applyBorder="1" applyAlignment="1" applyProtection="1">
      <alignment horizontal="right" vertical="center"/>
      <protection hidden="1"/>
    </xf>
    <xf numFmtId="166" fontId="0" fillId="16" borderId="160" xfId="0" applyNumberFormat="1" applyFill="1" applyBorder="1" applyAlignment="1" applyProtection="1">
      <alignment horizontal="right" vertical="center"/>
      <protection hidden="1"/>
    </xf>
    <xf numFmtId="164" fontId="0" fillId="16" borderId="165" xfId="0" applyNumberFormat="1" applyFill="1" applyBorder="1" applyAlignment="1" applyProtection="1">
      <alignment horizontal="right" vertical="center"/>
      <protection hidden="1"/>
    </xf>
    <xf numFmtId="166" fontId="0" fillId="16" borderId="164" xfId="0" applyNumberFormat="1" applyFill="1" applyBorder="1" applyAlignment="1" applyProtection="1">
      <alignment horizontal="right" vertical="center"/>
      <protection hidden="1"/>
    </xf>
    <xf numFmtId="0" fontId="14" fillId="8" borderId="160" xfId="0" applyFont="1" applyFill="1" applyBorder="1" applyProtection="1">
      <protection locked="0"/>
    </xf>
    <xf numFmtId="164" fontId="0" fillId="8" borderId="160" xfId="0" applyNumberFormat="1" applyFill="1" applyBorder="1" applyAlignment="1" applyProtection="1">
      <alignment horizontal="right" vertical="center"/>
      <protection hidden="1"/>
    </xf>
    <xf numFmtId="164" fontId="0" fillId="8" borderId="164" xfId="0" applyNumberFormat="1" applyFill="1" applyBorder="1" applyAlignment="1" applyProtection="1">
      <alignment horizontal="right" vertical="center"/>
      <protection hidden="1"/>
    </xf>
    <xf numFmtId="0" fontId="14" fillId="14" borderId="56" xfId="0" applyFont="1" applyFill="1" applyBorder="1" applyProtection="1">
      <protection locked="0"/>
    </xf>
    <xf numFmtId="164" fontId="0" fillId="14" borderId="159" xfId="0" applyNumberFormat="1" applyFill="1" applyBorder="1" applyAlignment="1" applyProtection="1">
      <alignment horizontal="right" vertical="center"/>
      <protection hidden="1"/>
    </xf>
    <xf numFmtId="164" fontId="0" fillId="14" borderId="161" xfId="0" applyNumberFormat="1" applyFill="1" applyBorder="1" applyAlignment="1" applyProtection="1">
      <alignment horizontal="right" vertical="center"/>
      <protection hidden="1"/>
    </xf>
    <xf numFmtId="164" fontId="0" fillId="14" borderId="77" xfId="0" applyNumberFormat="1" applyFill="1" applyBorder="1" applyAlignment="1" applyProtection="1">
      <alignment horizontal="right" vertical="center"/>
      <protection hidden="1"/>
    </xf>
    <xf numFmtId="164" fontId="0" fillId="14" borderId="56" xfId="0" applyNumberFormat="1" applyFill="1" applyBorder="1" applyAlignment="1" applyProtection="1">
      <alignment horizontal="right" vertical="center"/>
      <protection hidden="1"/>
    </xf>
    <xf numFmtId="164" fontId="0" fillId="14" borderId="165" xfId="0" applyNumberFormat="1" applyFill="1" applyBorder="1" applyAlignment="1" applyProtection="1">
      <alignment horizontal="right" vertical="center"/>
      <protection hidden="1"/>
    </xf>
    <xf numFmtId="164" fontId="0" fillId="14" borderId="170" xfId="0" applyNumberFormat="1" applyFill="1" applyBorder="1" applyAlignment="1" applyProtection="1">
      <alignment horizontal="right" vertical="center"/>
      <protection hidden="1"/>
    </xf>
    <xf numFmtId="0" fontId="14" fillId="14" borderId="160" xfId="0" applyFont="1" applyFill="1" applyBorder="1" applyProtection="1">
      <protection locked="0"/>
    </xf>
    <xf numFmtId="164" fontId="0" fillId="14" borderId="167" xfId="0" applyNumberFormat="1" applyFill="1" applyBorder="1" applyAlignment="1" applyProtection="1">
      <alignment horizontal="right" vertical="center"/>
      <protection hidden="1"/>
    </xf>
    <xf numFmtId="164" fontId="0" fillId="14" borderId="160" xfId="0" applyNumberFormat="1" applyFill="1" applyBorder="1" applyAlignment="1" applyProtection="1">
      <alignment horizontal="right" vertical="center"/>
      <protection hidden="1"/>
    </xf>
    <xf numFmtId="164" fontId="0" fillId="14" borderId="78" xfId="0" applyNumberFormat="1" applyFill="1" applyBorder="1" applyAlignment="1" applyProtection="1">
      <alignment horizontal="right" vertical="center"/>
      <protection hidden="1"/>
    </xf>
    <xf numFmtId="164" fontId="0" fillId="14" borderId="164" xfId="0" applyNumberFormat="1" applyFill="1" applyBorder="1" applyAlignment="1" applyProtection="1">
      <alignment horizontal="right" vertical="center"/>
      <protection hidden="1"/>
    </xf>
    <xf numFmtId="164" fontId="0" fillId="8" borderId="171" xfId="0" applyNumberFormat="1" applyFill="1" applyBorder="1" applyAlignment="1" applyProtection="1">
      <alignment horizontal="right" vertical="center"/>
      <protection hidden="1"/>
    </xf>
    <xf numFmtId="164" fontId="0" fillId="8" borderId="157" xfId="0" applyNumberFormat="1" applyFill="1" applyBorder="1" applyAlignment="1" applyProtection="1">
      <alignment horizontal="right" vertical="center"/>
      <protection hidden="1"/>
    </xf>
    <xf numFmtId="164" fontId="0" fillId="8" borderId="172" xfId="0" applyNumberFormat="1" applyFill="1" applyBorder="1" applyAlignment="1" applyProtection="1">
      <alignment horizontal="right" vertical="center"/>
      <protection hidden="1"/>
    </xf>
    <xf numFmtId="0" fontId="14" fillId="8" borderId="14" xfId="0" applyFont="1" applyFill="1" applyBorder="1"/>
    <xf numFmtId="166" fontId="0" fillId="16" borderId="72" xfId="0" applyNumberFormat="1" applyFill="1" applyBorder="1" applyAlignment="1" applyProtection="1">
      <alignment horizontal="right" vertical="center"/>
      <protection hidden="1"/>
    </xf>
    <xf numFmtId="166" fontId="0" fillId="16" borderId="63" xfId="0" applyNumberFormat="1" applyFill="1" applyBorder="1" applyAlignment="1" applyProtection="1">
      <alignment horizontal="right" vertical="center"/>
      <protection hidden="1"/>
    </xf>
    <xf numFmtId="166" fontId="0" fillId="16" borderId="111" xfId="0" applyNumberFormat="1" applyFill="1" applyBorder="1" applyAlignment="1" applyProtection="1">
      <alignment horizontal="right" vertical="center"/>
      <protection hidden="1"/>
    </xf>
    <xf numFmtId="164" fontId="0" fillId="14" borderId="173" xfId="0" applyNumberFormat="1" applyFill="1" applyBorder="1" applyAlignment="1" applyProtection="1">
      <alignment horizontal="right" vertical="center"/>
      <protection hidden="1"/>
    </xf>
    <xf numFmtId="0" fontId="14" fillId="14" borderId="125" xfId="0" applyFont="1" applyFill="1" applyBorder="1"/>
    <xf numFmtId="164" fontId="0" fillId="8" borderId="72" xfId="0" applyNumberFormat="1" applyFill="1" applyBorder="1" applyAlignment="1" applyProtection="1">
      <alignment horizontal="right" vertical="center"/>
      <protection hidden="1"/>
    </xf>
    <xf numFmtId="0" fontId="14" fillId="8" borderId="72" xfId="0" applyFont="1" applyFill="1" applyBorder="1" applyProtection="1">
      <protection locked="0"/>
    </xf>
    <xf numFmtId="164" fontId="0" fillId="11" borderId="78" xfId="0" applyNumberFormat="1" applyFill="1" applyBorder="1" applyAlignment="1" applyProtection="1">
      <alignment horizontal="right" vertical="center"/>
      <protection hidden="1"/>
    </xf>
    <xf numFmtId="164" fontId="0" fillId="11" borderId="173" xfId="0" applyNumberFormat="1" applyFill="1" applyBorder="1" applyAlignment="1" applyProtection="1">
      <alignment horizontal="right" vertical="center"/>
      <protection hidden="1"/>
    </xf>
    <xf numFmtId="0" fontId="10" fillId="30" borderId="24" xfId="0" applyFont="1" applyFill="1" applyBorder="1" applyAlignment="1">
      <alignment horizontal="center" vertical="center"/>
    </xf>
    <xf numFmtId="164" fontId="0" fillId="6" borderId="159" xfId="0" applyNumberFormat="1" applyFill="1" applyBorder="1" applyAlignment="1" applyProtection="1">
      <alignment horizontal="right" vertical="center"/>
      <protection hidden="1"/>
    </xf>
    <xf numFmtId="0" fontId="14" fillId="6" borderId="125" xfId="0" applyFont="1" applyFill="1" applyBorder="1"/>
    <xf numFmtId="0" fontId="14" fillId="6" borderId="52" xfId="0" applyFont="1" applyFill="1" applyBorder="1"/>
    <xf numFmtId="164" fontId="0" fillId="6" borderId="52" xfId="0" applyNumberFormat="1" applyFill="1" applyBorder="1" applyAlignment="1" applyProtection="1">
      <alignment horizontal="right" vertical="center"/>
      <protection hidden="1"/>
    </xf>
    <xf numFmtId="164" fontId="0" fillId="6" borderId="77" xfId="0" applyNumberFormat="1" applyFill="1" applyBorder="1" applyAlignment="1" applyProtection="1">
      <alignment horizontal="right" vertical="center"/>
      <protection hidden="1"/>
    </xf>
    <xf numFmtId="164" fontId="0" fillId="6" borderId="160" xfId="0" applyNumberFormat="1" applyFill="1" applyBorder="1" applyAlignment="1" applyProtection="1">
      <alignment horizontal="right" vertical="center"/>
      <protection hidden="1"/>
    </xf>
    <xf numFmtId="164" fontId="0" fillId="6" borderId="173" xfId="0" applyNumberFormat="1" applyFill="1" applyBorder="1" applyAlignment="1" applyProtection="1">
      <alignment horizontal="right" vertical="center"/>
      <protection hidden="1"/>
    </xf>
    <xf numFmtId="164" fontId="0" fillId="6" borderId="175" xfId="0" applyNumberFormat="1" applyFill="1" applyBorder="1" applyAlignment="1" applyProtection="1">
      <alignment horizontal="right" vertical="center"/>
      <protection hidden="1"/>
    </xf>
    <xf numFmtId="9" fontId="26" fillId="16" borderId="176" xfId="2" applyFont="1" applyFill="1" applyBorder="1" applyAlignment="1" applyProtection="1">
      <alignment horizontal="right" vertical="center"/>
      <protection hidden="1"/>
    </xf>
    <xf numFmtId="9" fontId="26" fillId="16" borderId="178" xfId="2" applyFont="1" applyFill="1" applyBorder="1" applyAlignment="1" applyProtection="1">
      <alignment horizontal="right" vertical="center"/>
      <protection hidden="1"/>
    </xf>
    <xf numFmtId="9" fontId="26" fillId="16" borderId="177" xfId="2" applyFont="1" applyFill="1" applyBorder="1" applyAlignment="1" applyProtection="1">
      <alignment horizontal="right" vertical="center"/>
      <protection hidden="1"/>
    </xf>
    <xf numFmtId="0" fontId="0" fillId="0" borderId="4"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locked="0"/>
    </xf>
    <xf numFmtId="44" fontId="0" fillId="0" borderId="4" xfId="2" applyNumberFormat="1" applyFont="1" applyFill="1" applyBorder="1" applyAlignment="1" applyProtection="1">
      <alignment vertical="center" wrapText="1"/>
      <protection locked="0"/>
    </xf>
    <xf numFmtId="49" fontId="0" fillId="0" borderId="4" xfId="0" applyNumberFormat="1" applyBorder="1" applyAlignment="1" applyProtection="1">
      <alignment horizontal="center" vertical="center" wrapText="1"/>
      <protection locked="0"/>
    </xf>
    <xf numFmtId="171" fontId="0" fillId="0" borderId="39" xfId="0" applyNumberFormat="1" applyBorder="1" applyAlignment="1" applyProtection="1">
      <alignment horizontal="center" vertical="center" wrapText="1"/>
      <protection locked="0"/>
    </xf>
    <xf numFmtId="171" fontId="0" fillId="0" borderId="4" xfId="0" applyNumberFormat="1" applyBorder="1" applyAlignment="1" applyProtection="1">
      <alignment horizontal="center" vertical="center" wrapText="1"/>
      <protection locked="0"/>
    </xf>
    <xf numFmtId="171" fontId="0" fillId="0" borderId="7" xfId="0" applyNumberFormat="1" applyBorder="1" applyAlignment="1" applyProtection="1">
      <alignment horizontal="center" vertical="center" wrapText="1"/>
      <protection locked="0"/>
    </xf>
    <xf numFmtId="171" fontId="0" fillId="0" borderId="41" xfId="0" applyNumberFormat="1" applyBorder="1" applyAlignment="1" applyProtection="1">
      <alignment horizontal="center" vertical="center" wrapText="1"/>
      <protection locked="0"/>
    </xf>
    <xf numFmtId="49" fontId="0" fillId="0" borderId="79" xfId="0" applyNumberFormat="1" applyBorder="1" applyAlignment="1" applyProtection="1">
      <alignment horizontal="center" vertical="center" wrapText="1"/>
      <protection locked="0"/>
    </xf>
    <xf numFmtId="49" fontId="11" fillId="16" borderId="147" xfId="0" applyNumberFormat="1" applyFont="1" applyFill="1" applyBorder="1" applyAlignment="1" applyProtection="1">
      <alignment vertical="center" wrapText="1"/>
      <protection locked="0"/>
    </xf>
    <xf numFmtId="49" fontId="11" fillId="16" borderId="154" xfId="0" applyNumberFormat="1" applyFont="1" applyFill="1" applyBorder="1" applyAlignment="1" applyProtection="1">
      <alignment vertical="center" wrapText="1"/>
      <protection locked="0"/>
    </xf>
    <xf numFmtId="0" fontId="55" fillId="31" borderId="0" xfId="0" applyFont="1" applyFill="1" applyAlignment="1">
      <alignment horizontal="left" vertical="center" wrapText="1"/>
    </xf>
    <xf numFmtId="0" fontId="5" fillId="30" borderId="0" xfId="4" applyFill="1" applyAlignment="1" applyProtection="1">
      <alignment horizontal="center" vertical="center"/>
      <protection locked="0"/>
    </xf>
    <xf numFmtId="0" fontId="68" fillId="0" borderId="0" xfId="3" applyFont="1" applyAlignment="1" applyProtection="1">
      <alignment horizontal="right" vertical="center"/>
      <protection locked="0"/>
    </xf>
    <xf numFmtId="49" fontId="53" fillId="31" borderId="117" xfId="3" applyNumberFormat="1" applyFont="1" applyFill="1" applyBorder="1" applyAlignment="1" applyProtection="1">
      <alignment horizontal="left" vertical="center" wrapText="1"/>
      <protection locked="0"/>
    </xf>
    <xf numFmtId="49" fontId="53" fillId="31" borderId="115" xfId="3" applyNumberFormat="1" applyFont="1" applyFill="1" applyBorder="1" applyAlignment="1" applyProtection="1">
      <alignment horizontal="left" vertical="center" wrapText="1"/>
      <protection locked="0"/>
    </xf>
    <xf numFmtId="49" fontId="53" fillId="31" borderId="120" xfId="3" applyNumberFormat="1" applyFont="1" applyFill="1" applyBorder="1" applyAlignment="1" applyProtection="1">
      <alignment horizontal="left" vertical="center" wrapText="1"/>
      <protection locked="0"/>
    </xf>
    <xf numFmtId="49" fontId="53" fillId="31" borderId="114" xfId="3" applyNumberFormat="1" applyFont="1" applyFill="1" applyBorder="1" applyAlignment="1" applyProtection="1">
      <alignment horizontal="left" vertical="center" wrapText="1"/>
      <protection locked="0"/>
    </xf>
    <xf numFmtId="49" fontId="53" fillId="31" borderId="113" xfId="3" applyNumberFormat="1" applyFont="1" applyFill="1" applyBorder="1" applyAlignment="1" applyProtection="1">
      <alignment horizontal="left" vertical="center" wrapText="1"/>
      <protection locked="0"/>
    </xf>
    <xf numFmtId="49" fontId="53" fillId="31" borderId="121" xfId="3" applyNumberFormat="1" applyFont="1" applyFill="1" applyBorder="1" applyAlignment="1" applyProtection="1">
      <alignment horizontal="left" vertical="center" wrapText="1"/>
      <protection locked="0"/>
    </xf>
    <xf numFmtId="170" fontId="53" fillId="31" borderId="117" xfId="3" applyNumberFormat="1" applyFont="1" applyFill="1" applyBorder="1" applyAlignment="1" applyProtection="1">
      <alignment horizontal="center" vertical="center" wrapText="1"/>
      <protection locked="0"/>
    </xf>
    <xf numFmtId="170" fontId="53" fillId="31" borderId="118" xfId="3" applyNumberFormat="1" applyFont="1" applyFill="1" applyBorder="1" applyAlignment="1" applyProtection="1">
      <alignment horizontal="center" vertical="center" wrapText="1"/>
      <protection locked="0"/>
    </xf>
    <xf numFmtId="0" fontId="13" fillId="30" borderId="99" xfId="3" applyFont="1" applyFill="1" applyBorder="1" applyAlignment="1" applyProtection="1">
      <alignment horizontal="left" vertical="center" wrapText="1"/>
    </xf>
    <xf numFmtId="0" fontId="13" fillId="30" borderId="98" xfId="3" applyFont="1" applyFill="1" applyBorder="1" applyAlignment="1" applyProtection="1">
      <alignment horizontal="left" vertical="center" wrapText="1"/>
    </xf>
    <xf numFmtId="170" fontId="53" fillId="31" borderId="115" xfId="3" applyNumberFormat="1" applyFont="1" applyFill="1" applyBorder="1" applyAlignment="1" applyProtection="1">
      <alignment horizontal="center" vertical="center" wrapText="1"/>
      <protection locked="0"/>
    </xf>
    <xf numFmtId="170" fontId="53" fillId="31" borderId="120" xfId="3" applyNumberFormat="1" applyFont="1" applyFill="1" applyBorder="1" applyAlignment="1" applyProtection="1">
      <alignment horizontal="center" vertical="center" wrapText="1"/>
      <protection locked="0"/>
    </xf>
    <xf numFmtId="0" fontId="42" fillId="30" borderId="4" xfId="0" applyFont="1" applyFill="1" applyBorder="1" applyAlignment="1" applyProtection="1">
      <alignment horizontal="center" vertical="center" wrapText="1"/>
      <protection locked="0" hidden="1"/>
    </xf>
    <xf numFmtId="0" fontId="42" fillId="30" borderId="24" xfId="0" applyFont="1" applyFill="1" applyBorder="1" applyAlignment="1" applyProtection="1">
      <alignment horizontal="center" vertical="center" wrapText="1"/>
      <protection locked="0" hidden="1"/>
    </xf>
    <xf numFmtId="0" fontId="69" fillId="32" borderId="143" xfId="0" applyFont="1" applyFill="1" applyBorder="1" applyAlignment="1" applyProtection="1">
      <alignment horizontal="left" vertical="center"/>
      <protection locked="0" hidden="1"/>
    </xf>
    <xf numFmtId="0" fontId="69" fillId="32" borderId="144" xfId="0" applyFont="1" applyFill="1" applyBorder="1" applyAlignment="1" applyProtection="1">
      <alignment horizontal="left" vertical="center"/>
      <protection locked="0" hidden="1"/>
    </xf>
    <xf numFmtId="0" fontId="69" fillId="32" borderId="17" xfId="0" applyFont="1" applyFill="1" applyBorder="1" applyAlignment="1" applyProtection="1">
      <alignment horizontal="left" vertical="center"/>
      <protection locked="0" hidden="1"/>
    </xf>
    <xf numFmtId="0" fontId="30" fillId="10" borderId="145" xfId="0" applyFont="1" applyFill="1" applyBorder="1" applyAlignment="1" applyProtection="1">
      <alignment horizontal="left" vertical="center" wrapText="1"/>
      <protection hidden="1"/>
    </xf>
    <xf numFmtId="0" fontId="30" fillId="10" borderId="79" xfId="0" applyFont="1" applyFill="1" applyBorder="1" applyAlignment="1" applyProtection="1">
      <alignment horizontal="left" vertical="center" wrapText="1"/>
      <protection hidden="1"/>
    </xf>
    <xf numFmtId="0" fontId="30" fillId="10" borderId="146" xfId="0" applyFont="1" applyFill="1" applyBorder="1" applyAlignment="1" applyProtection="1">
      <alignment horizontal="left" vertical="center" wrapText="1"/>
      <protection hidden="1"/>
    </xf>
    <xf numFmtId="0" fontId="30" fillId="35" borderId="145" xfId="0" applyFont="1" applyFill="1" applyBorder="1" applyAlignment="1" applyProtection="1">
      <alignment horizontal="left" vertical="center" wrapText="1"/>
      <protection hidden="1"/>
    </xf>
    <xf numFmtId="0" fontId="30" fillId="35" borderId="79" xfId="0" applyFont="1" applyFill="1" applyBorder="1" applyAlignment="1" applyProtection="1">
      <alignment horizontal="left" vertical="center" wrapText="1"/>
      <protection hidden="1"/>
    </xf>
    <xf numFmtId="0" fontId="30" fillId="35" borderId="146" xfId="0" applyFont="1" applyFill="1" applyBorder="1" applyAlignment="1" applyProtection="1">
      <alignment horizontal="left" vertical="center" wrapText="1"/>
      <protection hidden="1"/>
    </xf>
    <xf numFmtId="0" fontId="30" fillId="13" borderId="145" xfId="0" applyFont="1" applyFill="1" applyBorder="1" applyAlignment="1" applyProtection="1">
      <alignment horizontal="left" vertical="center" wrapText="1"/>
      <protection hidden="1"/>
    </xf>
    <xf numFmtId="0" fontId="30" fillId="13" borderId="79" xfId="0" applyFont="1" applyFill="1" applyBorder="1" applyAlignment="1" applyProtection="1">
      <alignment horizontal="left" vertical="center" wrapText="1"/>
      <protection hidden="1"/>
    </xf>
    <xf numFmtId="0" fontId="30" fillId="13" borderId="146" xfId="0" applyFont="1" applyFill="1" applyBorder="1" applyAlignment="1" applyProtection="1">
      <alignment horizontal="left" vertical="center" wrapText="1"/>
      <protection hidden="1"/>
    </xf>
    <xf numFmtId="49" fontId="14" fillId="20" borderId="151" xfId="1" applyNumberFormat="1" applyFont="1" applyFill="1" applyBorder="1" applyAlignment="1" applyProtection="1">
      <alignment horizontal="left" vertical="center" wrapText="1"/>
      <protection locked="0"/>
    </xf>
    <xf numFmtId="49" fontId="14" fillId="20" borderId="152" xfId="1" applyNumberFormat="1" applyFont="1" applyFill="1" applyBorder="1" applyAlignment="1" applyProtection="1">
      <alignment horizontal="left" vertical="center" wrapText="1"/>
      <protection locked="0"/>
    </xf>
    <xf numFmtId="49" fontId="14" fillId="20" borderId="148" xfId="1" applyNumberFormat="1" applyFont="1" applyFill="1" applyBorder="1" applyAlignment="1" applyProtection="1">
      <alignment horizontal="left" vertical="center" wrapText="1"/>
      <protection locked="0"/>
    </xf>
    <xf numFmtId="49" fontId="14" fillId="20" borderId="149" xfId="1" applyNumberFormat="1" applyFont="1" applyFill="1" applyBorder="1" applyAlignment="1" applyProtection="1">
      <alignment horizontal="left" vertical="center" wrapText="1"/>
      <protection locked="0"/>
    </xf>
    <xf numFmtId="49" fontId="14" fillId="11" borderId="155" xfId="1" applyNumberFormat="1" applyFont="1" applyFill="1" applyBorder="1" applyAlignment="1" applyProtection="1">
      <alignment horizontal="left" vertical="center" wrapText="1"/>
      <protection locked="0"/>
    </xf>
    <xf numFmtId="49" fontId="14" fillId="11" borderId="156" xfId="1" applyNumberFormat="1" applyFont="1" applyFill="1" applyBorder="1" applyAlignment="1" applyProtection="1">
      <alignment horizontal="left" vertical="center" wrapText="1"/>
      <protection locked="0"/>
    </xf>
    <xf numFmtId="49" fontId="14" fillId="11" borderId="151" xfId="1" applyNumberFormat="1" applyFont="1" applyFill="1" applyBorder="1" applyAlignment="1" applyProtection="1">
      <alignment horizontal="left" vertical="center" wrapText="1"/>
      <protection locked="0"/>
    </xf>
    <xf numFmtId="49" fontId="14" fillId="11" borderId="152" xfId="1" applyNumberFormat="1" applyFont="1" applyFill="1" applyBorder="1" applyAlignment="1" applyProtection="1">
      <alignment horizontal="left" vertical="center" wrapText="1"/>
      <protection locked="0"/>
    </xf>
    <xf numFmtId="49" fontId="14" fillId="11" borderId="148" xfId="1" applyNumberFormat="1" applyFont="1" applyFill="1" applyBorder="1" applyAlignment="1" applyProtection="1">
      <alignment horizontal="left" vertical="center" wrapText="1"/>
      <protection locked="0"/>
    </xf>
    <xf numFmtId="49" fontId="14" fillId="11" borderId="149" xfId="1" applyNumberFormat="1" applyFont="1" applyFill="1" applyBorder="1" applyAlignment="1" applyProtection="1">
      <alignment horizontal="left" vertical="center" wrapText="1"/>
      <protection locked="0"/>
    </xf>
    <xf numFmtId="0" fontId="61" fillId="31" borderId="0" xfId="0" applyFont="1" applyFill="1" applyAlignment="1" applyProtection="1">
      <alignment horizontal="left" vertical="center" wrapText="1"/>
      <protection hidden="1"/>
    </xf>
    <xf numFmtId="0" fontId="59" fillId="31" borderId="0" xfId="0" applyFont="1" applyFill="1" applyAlignment="1" applyProtection="1">
      <alignment horizontal="left" vertical="center" wrapText="1"/>
      <protection hidden="1"/>
    </xf>
    <xf numFmtId="0" fontId="13" fillId="30" borderId="30" xfId="0" applyFont="1" applyFill="1" applyBorder="1" applyAlignment="1" applyProtection="1">
      <alignment horizontal="right" vertical="center"/>
      <protection hidden="1"/>
    </xf>
    <xf numFmtId="0" fontId="13" fillId="30" borderId="31" xfId="0" applyFont="1" applyFill="1" applyBorder="1" applyAlignment="1" applyProtection="1">
      <alignment horizontal="right" vertical="center"/>
      <protection hidden="1"/>
    </xf>
    <xf numFmtId="0" fontId="13" fillId="30" borderId="32" xfId="0" applyFont="1" applyFill="1" applyBorder="1" applyAlignment="1" applyProtection="1">
      <alignment horizontal="right" vertical="center"/>
      <protection hidden="1"/>
    </xf>
    <xf numFmtId="0" fontId="13" fillId="18" borderId="0" xfId="0" applyFont="1" applyFill="1" applyAlignment="1" applyProtection="1">
      <alignment horizontal="center" vertical="center" wrapText="1"/>
      <protection hidden="1"/>
    </xf>
    <xf numFmtId="44" fontId="13" fillId="10" borderId="4" xfId="1" applyFont="1" applyFill="1" applyBorder="1" applyAlignment="1" applyProtection="1">
      <alignment horizontal="center" vertical="top" wrapText="1"/>
      <protection hidden="1"/>
    </xf>
    <xf numFmtId="44" fontId="13" fillId="10" borderId="24" xfId="1" applyFont="1" applyFill="1" applyBorder="1" applyAlignment="1" applyProtection="1">
      <alignment horizontal="center" vertical="top" wrapText="1"/>
      <protection hidden="1"/>
    </xf>
    <xf numFmtId="49" fontId="14" fillId="20" borderId="155" xfId="1" applyNumberFormat="1" applyFont="1" applyFill="1" applyBorder="1" applyAlignment="1" applyProtection="1">
      <alignment horizontal="left" vertical="center" wrapText="1"/>
      <protection locked="0"/>
    </xf>
    <xf numFmtId="49" fontId="14" fillId="20" borderId="156" xfId="1" applyNumberFormat="1" applyFont="1" applyFill="1" applyBorder="1" applyAlignment="1" applyProtection="1">
      <alignment horizontal="left" vertical="center" wrapText="1"/>
      <protection locked="0"/>
    </xf>
    <xf numFmtId="0" fontId="0" fillId="30" borderId="16" xfId="0" applyFill="1" applyBorder="1" applyAlignment="1" applyProtection="1">
      <alignment horizontal="center"/>
      <protection hidden="1"/>
    </xf>
    <xf numFmtId="0" fontId="0" fillId="30" borderId="21" xfId="0" applyFill="1" applyBorder="1" applyAlignment="1" applyProtection="1">
      <alignment horizontal="center"/>
      <protection hidden="1"/>
    </xf>
    <xf numFmtId="44" fontId="30" fillId="23" borderId="4" xfId="1" applyFont="1" applyFill="1" applyBorder="1" applyAlignment="1" applyProtection="1">
      <alignment horizontal="center"/>
      <protection hidden="1"/>
    </xf>
    <xf numFmtId="44" fontId="30" fillId="23" borderId="24" xfId="1" applyFont="1" applyFill="1" applyBorder="1" applyAlignment="1" applyProtection="1">
      <alignment horizontal="center"/>
      <protection hidden="1"/>
    </xf>
    <xf numFmtId="49" fontId="14" fillId="16" borderId="155" xfId="1" applyNumberFormat="1" applyFont="1" applyFill="1" applyBorder="1" applyAlignment="1" applyProtection="1">
      <alignment horizontal="left" vertical="center" wrapText="1"/>
      <protection locked="0"/>
    </xf>
    <xf numFmtId="49" fontId="14" fillId="16" borderId="156" xfId="1" applyNumberFormat="1" applyFont="1" applyFill="1" applyBorder="1" applyAlignment="1" applyProtection="1">
      <alignment horizontal="left" vertical="center" wrapText="1"/>
      <protection locked="0"/>
    </xf>
    <xf numFmtId="49" fontId="14" fillId="16" borderId="148" xfId="1" applyNumberFormat="1" applyFont="1" applyFill="1" applyBorder="1" applyAlignment="1" applyProtection="1">
      <alignment horizontal="left" vertical="center" wrapText="1"/>
      <protection locked="0"/>
    </xf>
    <xf numFmtId="49" fontId="14" fillId="16" borderId="149" xfId="1" applyNumberFormat="1" applyFont="1" applyFill="1" applyBorder="1" applyAlignment="1" applyProtection="1">
      <alignment horizontal="left" vertical="center" wrapText="1"/>
      <protection locked="0"/>
    </xf>
    <xf numFmtId="44" fontId="13" fillId="13" borderId="4" xfId="1" applyFont="1" applyFill="1" applyBorder="1" applyAlignment="1" applyProtection="1">
      <alignment horizontal="center"/>
      <protection hidden="1"/>
    </xf>
    <xf numFmtId="44" fontId="13" fillId="13" borderId="24" xfId="1" applyFont="1" applyFill="1" applyBorder="1" applyAlignment="1" applyProtection="1">
      <alignment horizontal="center"/>
      <protection hidden="1"/>
    </xf>
    <xf numFmtId="0" fontId="31" fillId="31" borderId="0" xfId="0" applyFont="1" applyFill="1" applyAlignment="1" applyProtection="1">
      <alignment horizontal="left" vertical="center" wrapText="1"/>
      <protection locked="0" hidden="1"/>
    </xf>
    <xf numFmtId="0" fontId="5" fillId="30" borderId="0" xfId="4" applyFill="1" applyAlignment="1" applyProtection="1">
      <alignment horizontal="center" vertical="center"/>
      <protection locked="0" hidden="1"/>
    </xf>
    <xf numFmtId="0" fontId="63" fillId="0" borderId="0" xfId="3" applyFont="1" applyAlignment="1" applyProtection="1">
      <alignment horizontal="left" vertical="center"/>
      <protection locked="0" hidden="1"/>
    </xf>
    <xf numFmtId="0" fontId="69" fillId="32" borderId="139" xfId="0" applyFont="1" applyFill="1" applyBorder="1" applyAlignment="1" applyProtection="1">
      <alignment horizontal="left" vertical="center"/>
      <protection locked="0" hidden="1"/>
    </xf>
    <xf numFmtId="0" fontId="69" fillId="32" borderId="140" xfId="0" applyFont="1" applyFill="1" applyBorder="1" applyAlignment="1" applyProtection="1">
      <alignment horizontal="left" vertical="center"/>
      <protection locked="0" hidden="1"/>
    </xf>
    <xf numFmtId="0" fontId="69" fillId="32" borderId="141" xfId="0" applyFont="1" applyFill="1" applyBorder="1" applyAlignment="1" applyProtection="1">
      <alignment horizontal="left" vertical="center"/>
      <protection locked="0" hidden="1"/>
    </xf>
    <xf numFmtId="0" fontId="42" fillId="30" borderId="13" xfId="0" applyFont="1" applyFill="1" applyBorder="1" applyAlignment="1" applyProtection="1">
      <alignment horizontal="center" vertical="center" wrapText="1"/>
      <protection locked="0" hidden="1"/>
    </xf>
    <xf numFmtId="0" fontId="42" fillId="30" borderId="142" xfId="0" applyFont="1" applyFill="1" applyBorder="1" applyAlignment="1" applyProtection="1">
      <alignment horizontal="center" vertical="center" wrapText="1"/>
      <protection locked="0" hidden="1"/>
    </xf>
    <xf numFmtId="0" fontId="42" fillId="30" borderId="138" xfId="0" applyFont="1" applyFill="1" applyBorder="1" applyAlignment="1" applyProtection="1">
      <alignment horizontal="center" vertical="center" wrapText="1"/>
      <protection locked="0" hidden="1"/>
    </xf>
    <xf numFmtId="0" fontId="42" fillId="30" borderId="46" xfId="0" applyFont="1" applyFill="1" applyBorder="1" applyAlignment="1" applyProtection="1">
      <alignment horizontal="center" vertical="center" wrapText="1"/>
      <protection locked="0" hidden="1"/>
    </xf>
    <xf numFmtId="0" fontId="42" fillId="30" borderId="137" xfId="0" applyFont="1" applyFill="1" applyBorder="1" applyAlignment="1" applyProtection="1">
      <alignment horizontal="center" vertical="center" wrapText="1"/>
      <protection locked="0" hidden="1"/>
    </xf>
    <xf numFmtId="0" fontId="42" fillId="30" borderId="39" xfId="0" applyFont="1" applyFill="1" applyBorder="1" applyAlignment="1" applyProtection="1">
      <alignment horizontal="center" vertical="center" wrapText="1"/>
      <protection locked="0" hidden="1"/>
    </xf>
    <xf numFmtId="0" fontId="42" fillId="30" borderId="22" xfId="0" applyFont="1" applyFill="1" applyBorder="1" applyAlignment="1" applyProtection="1">
      <alignment horizontal="center" vertical="center" wrapText="1"/>
      <protection locked="0" hidden="1"/>
    </xf>
    <xf numFmtId="0" fontId="42" fillId="30" borderId="45" xfId="0" applyFont="1" applyFill="1" applyBorder="1" applyAlignment="1" applyProtection="1">
      <alignment horizontal="center" vertical="center" wrapText="1"/>
      <protection locked="0" hidden="1"/>
    </xf>
    <xf numFmtId="0" fontId="32" fillId="31" borderId="0" xfId="0" applyFont="1" applyFill="1" applyAlignment="1" applyProtection="1">
      <alignment horizontal="left" vertical="center" wrapText="1"/>
      <protection locked="0" hidden="1"/>
    </xf>
    <xf numFmtId="0" fontId="5" fillId="30" borderId="0" xfId="4" applyFill="1" applyAlignment="1" applyProtection="1">
      <alignment horizontal="left" vertical="center"/>
      <protection locked="0" hidden="1"/>
    </xf>
    <xf numFmtId="0" fontId="64" fillId="0" borderId="0" xfId="3" applyFont="1" applyAlignment="1" applyProtection="1">
      <alignment horizontal="left" vertical="center"/>
      <protection locked="0" hidden="1"/>
    </xf>
    <xf numFmtId="0" fontId="52" fillId="6" borderId="168" xfId="0" applyFont="1" applyFill="1" applyBorder="1" applyAlignment="1" applyProtection="1">
      <alignment horizontal="center" vertical="center" wrapText="1"/>
      <protection locked="0"/>
    </xf>
    <xf numFmtId="0" fontId="52" fillId="6" borderId="169" xfId="0" applyFont="1" applyFill="1" applyBorder="1" applyAlignment="1" applyProtection="1">
      <alignment horizontal="center" vertical="center" wrapText="1"/>
      <protection locked="0"/>
    </xf>
    <xf numFmtId="0" fontId="17" fillId="11" borderId="107" xfId="0" applyFont="1" applyFill="1" applyBorder="1" applyAlignment="1">
      <alignment horizontal="left" vertical="center"/>
    </xf>
    <xf numFmtId="0" fontId="17" fillId="11" borderId="108" xfId="0" applyFont="1" applyFill="1" applyBorder="1" applyAlignment="1">
      <alignment horizontal="left" vertical="center"/>
    </xf>
    <xf numFmtId="0" fontId="17" fillId="11" borderId="126" xfId="0" applyFont="1" applyFill="1" applyBorder="1" applyAlignment="1">
      <alignment horizontal="left" vertical="center"/>
    </xf>
    <xf numFmtId="0" fontId="17" fillId="11" borderId="110" xfId="0" applyFont="1" applyFill="1" applyBorder="1" applyAlignment="1">
      <alignment horizontal="left" vertical="center"/>
    </xf>
    <xf numFmtId="0" fontId="52" fillId="14" borderId="166" xfId="0" applyFont="1" applyFill="1" applyBorder="1" applyAlignment="1" applyProtection="1">
      <alignment horizontal="center" vertical="center" wrapText="1"/>
      <protection locked="0"/>
    </xf>
    <xf numFmtId="0" fontId="52" fillId="14" borderId="167" xfId="0" applyFont="1" applyFill="1" applyBorder="1" applyAlignment="1" applyProtection="1">
      <alignment horizontal="center" vertical="center" wrapText="1"/>
      <protection locked="0"/>
    </xf>
    <xf numFmtId="0" fontId="52" fillId="16" borderId="166" xfId="0" applyFont="1" applyFill="1" applyBorder="1" applyAlignment="1" applyProtection="1">
      <alignment horizontal="center" vertical="center" wrapText="1"/>
      <protection locked="0"/>
    </xf>
    <xf numFmtId="0" fontId="52" fillId="16" borderId="167" xfId="0" applyFont="1" applyFill="1" applyBorder="1" applyAlignment="1" applyProtection="1">
      <alignment horizontal="center" vertical="center" wrapText="1"/>
      <protection locked="0"/>
    </xf>
    <xf numFmtId="0" fontId="52" fillId="16" borderId="65" xfId="0" applyFont="1" applyFill="1" applyBorder="1" applyAlignment="1" applyProtection="1">
      <alignment horizontal="center" vertical="center" wrapText="1"/>
      <protection locked="0"/>
    </xf>
    <xf numFmtId="0" fontId="52" fillId="16" borderId="69" xfId="0" applyFont="1" applyFill="1" applyBorder="1" applyAlignment="1" applyProtection="1">
      <alignment horizontal="center" vertical="center" wrapText="1"/>
      <protection locked="0"/>
    </xf>
    <xf numFmtId="0" fontId="52" fillId="11" borderId="162" xfId="0" applyFont="1" applyFill="1" applyBorder="1" applyAlignment="1" applyProtection="1">
      <alignment horizontal="center" vertical="center" wrapText="1"/>
      <protection locked="0"/>
    </xf>
    <xf numFmtId="0" fontId="52" fillId="11" borderId="163" xfId="0" applyFont="1" applyFill="1" applyBorder="1" applyAlignment="1" applyProtection="1">
      <alignment horizontal="center" vertical="center" wrapText="1"/>
      <protection locked="0"/>
    </xf>
    <xf numFmtId="0" fontId="52" fillId="11" borderId="158" xfId="0" applyFont="1" applyFill="1" applyBorder="1" applyAlignment="1" applyProtection="1">
      <alignment horizontal="center" vertical="center" wrapText="1"/>
      <protection locked="0"/>
    </xf>
    <xf numFmtId="0" fontId="52" fillId="11" borderId="159" xfId="0" applyFont="1" applyFill="1" applyBorder="1" applyAlignment="1" applyProtection="1">
      <alignment horizontal="center" vertical="center" wrapText="1"/>
      <protection locked="0"/>
    </xf>
    <xf numFmtId="0" fontId="52" fillId="11" borderId="64" xfId="0" applyFont="1" applyFill="1" applyBorder="1" applyAlignment="1" applyProtection="1">
      <alignment horizontal="center" vertical="center" wrapText="1"/>
      <protection locked="0"/>
    </xf>
    <xf numFmtId="0" fontId="52" fillId="11" borderId="68" xfId="0" applyFont="1" applyFill="1" applyBorder="1" applyAlignment="1" applyProtection="1">
      <alignment horizontal="center" vertical="center" wrapText="1"/>
      <protection locked="0"/>
    </xf>
    <xf numFmtId="0" fontId="52" fillId="14" borderId="158" xfId="0" applyFont="1" applyFill="1" applyBorder="1" applyAlignment="1" applyProtection="1">
      <alignment horizontal="center" vertical="center" wrapText="1"/>
      <protection locked="0"/>
    </xf>
    <xf numFmtId="0" fontId="52" fillId="14" borderId="159" xfId="0" applyFont="1" applyFill="1" applyBorder="1" applyAlignment="1" applyProtection="1">
      <alignment horizontal="center" vertical="center" wrapText="1"/>
      <protection locked="0"/>
    </xf>
    <xf numFmtId="0" fontId="52" fillId="14" borderId="162" xfId="0" applyFont="1" applyFill="1" applyBorder="1" applyAlignment="1" applyProtection="1">
      <alignment horizontal="center" vertical="center" wrapText="1"/>
      <protection locked="0"/>
    </xf>
    <xf numFmtId="0" fontId="52" fillId="14" borderId="163" xfId="0" applyFont="1" applyFill="1" applyBorder="1" applyAlignment="1" applyProtection="1">
      <alignment horizontal="center" vertical="center" wrapText="1"/>
      <protection locked="0"/>
    </xf>
    <xf numFmtId="0" fontId="17" fillId="6" borderId="107" xfId="0" applyFont="1" applyFill="1" applyBorder="1" applyAlignment="1">
      <alignment horizontal="left" vertical="center" wrapText="1"/>
    </xf>
    <xf numFmtId="0" fontId="17" fillId="6" borderId="108" xfId="0" applyFont="1" applyFill="1" applyBorder="1" applyAlignment="1">
      <alignment horizontal="left" vertical="center" wrapText="1"/>
    </xf>
    <xf numFmtId="0" fontId="17" fillId="6" borderId="127" xfId="0" applyFont="1" applyFill="1" applyBorder="1" applyAlignment="1">
      <alignment horizontal="left" vertical="center" wrapText="1"/>
    </xf>
    <xf numFmtId="0" fontId="52" fillId="6" borderId="129" xfId="0" applyFont="1" applyFill="1" applyBorder="1" applyAlignment="1" applyProtection="1">
      <alignment horizontal="center" vertical="center" wrapText="1"/>
      <protection locked="0"/>
    </xf>
    <xf numFmtId="0" fontId="52" fillId="6" borderId="130" xfId="0" applyFont="1" applyFill="1" applyBorder="1" applyAlignment="1" applyProtection="1">
      <alignment horizontal="center" vertical="center" wrapText="1"/>
      <protection locked="0"/>
    </xf>
    <xf numFmtId="0" fontId="52" fillId="6" borderId="3" xfId="0" applyFont="1" applyFill="1" applyBorder="1" applyAlignment="1" applyProtection="1">
      <alignment horizontal="center" vertical="center" wrapText="1"/>
      <protection locked="0"/>
    </xf>
    <xf numFmtId="0" fontId="52" fillId="6" borderId="171" xfId="0" applyFont="1" applyFill="1" applyBorder="1" applyAlignment="1" applyProtection="1">
      <alignment horizontal="center" vertical="center" wrapText="1"/>
      <protection locked="0"/>
    </xf>
    <xf numFmtId="0" fontId="52" fillId="14" borderId="38" xfId="0" applyFont="1" applyFill="1" applyBorder="1" applyAlignment="1" applyProtection="1">
      <alignment horizontal="center" vertical="center" wrapText="1"/>
      <protection locked="0"/>
    </xf>
    <xf numFmtId="0" fontId="52" fillId="14" borderId="174" xfId="0" applyFont="1" applyFill="1" applyBorder="1" applyAlignment="1" applyProtection="1">
      <alignment horizontal="center" vertical="center" wrapText="1"/>
      <protection locked="0"/>
    </xf>
    <xf numFmtId="0" fontId="52" fillId="14" borderId="64" xfId="0" applyFont="1" applyFill="1" applyBorder="1" applyAlignment="1" applyProtection="1">
      <alignment horizontal="center" vertical="center" wrapText="1"/>
      <protection locked="0"/>
    </xf>
    <xf numFmtId="0" fontId="52" fillId="14" borderId="68" xfId="0" applyFont="1" applyFill="1" applyBorder="1" applyAlignment="1" applyProtection="1">
      <alignment horizontal="center" vertical="center" wrapText="1"/>
      <protection locked="0"/>
    </xf>
    <xf numFmtId="0" fontId="52" fillId="14" borderId="168" xfId="0" applyFont="1" applyFill="1" applyBorder="1" applyAlignment="1" applyProtection="1">
      <alignment horizontal="center" vertical="center" wrapText="1"/>
      <protection locked="0"/>
    </xf>
    <xf numFmtId="0" fontId="52" fillId="14" borderId="169" xfId="0" applyFont="1" applyFill="1" applyBorder="1" applyAlignment="1" applyProtection="1">
      <alignment horizontal="center" vertical="center" wrapText="1"/>
      <protection locked="0"/>
    </xf>
    <xf numFmtId="0" fontId="14" fillId="3" borderId="4" xfId="0" applyFont="1" applyFill="1" applyBorder="1" applyAlignment="1">
      <alignment horizontal="left" vertical="center"/>
    </xf>
    <xf numFmtId="0" fontId="14" fillId="3" borderId="27" xfId="0" applyFont="1" applyFill="1" applyBorder="1" applyAlignment="1">
      <alignment horizontal="left" vertical="center" wrapText="1"/>
    </xf>
    <xf numFmtId="0" fontId="14" fillId="3" borderId="80" xfId="0" applyFont="1" applyFill="1" applyBorder="1" applyAlignment="1">
      <alignment horizontal="left" vertical="center" wrapText="1"/>
    </xf>
    <xf numFmtId="0" fontId="65" fillId="0" borderId="0" xfId="0" applyFont="1" applyAlignment="1" applyProtection="1">
      <alignment vertical="center"/>
      <protection locked="0"/>
    </xf>
    <xf numFmtId="0" fontId="66" fillId="0" borderId="0" xfId="0" applyFont="1" applyAlignment="1" applyProtection="1">
      <alignment vertical="center"/>
      <protection locked="0"/>
    </xf>
    <xf numFmtId="0" fontId="15" fillId="32" borderId="0" xfId="0" applyFont="1" applyFill="1" applyAlignment="1">
      <alignment horizontal="center" vertical="center" textRotation="90"/>
    </xf>
    <xf numFmtId="0" fontId="17" fillId="17" borderId="4"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9" borderId="7" xfId="0" applyFont="1" applyFill="1" applyBorder="1" applyAlignment="1">
      <alignment horizontal="center" vertical="center" wrapText="1"/>
    </xf>
    <xf numFmtId="0" fontId="17" fillId="19" borderId="14" xfId="0" applyFont="1" applyFill="1" applyBorder="1" applyAlignment="1">
      <alignment horizontal="center" vertical="center" wrapText="1"/>
    </xf>
    <xf numFmtId="0" fontId="17" fillId="19" borderId="39" xfId="0" applyFont="1" applyFill="1" applyBorder="1" applyAlignment="1">
      <alignment horizontal="center" vertical="center" wrapText="1"/>
    </xf>
    <xf numFmtId="0" fontId="45" fillId="32" borderId="0" xfId="0" applyFont="1" applyFill="1" applyAlignment="1" applyProtection="1">
      <alignment horizontal="left" vertical="center"/>
      <protection locked="0"/>
    </xf>
    <xf numFmtId="0" fontId="3" fillId="15" borderId="70" xfId="0" applyFont="1" applyFill="1" applyBorder="1" applyAlignment="1">
      <alignment horizontal="center" vertical="center"/>
    </xf>
    <xf numFmtId="0" fontId="3" fillId="15" borderId="125" xfId="0" applyFont="1" applyFill="1" applyBorder="1" applyAlignment="1">
      <alignment horizontal="center" vertical="center"/>
    </xf>
    <xf numFmtId="0" fontId="3" fillId="15" borderId="71" xfId="0" applyFont="1" applyFill="1" applyBorder="1" applyAlignment="1">
      <alignment horizontal="center" vertical="center"/>
    </xf>
    <xf numFmtId="0" fontId="3" fillId="15" borderId="72" xfId="0" applyFont="1" applyFill="1" applyBorder="1" applyAlignment="1">
      <alignment horizontal="center" vertical="center"/>
    </xf>
    <xf numFmtId="0" fontId="2" fillId="30" borderId="59" xfId="0" applyFont="1" applyFill="1" applyBorder="1" applyAlignment="1">
      <alignment horizontal="center" vertical="center"/>
    </xf>
    <xf numFmtId="0" fontId="2" fillId="30" borderId="66" xfId="0" applyFont="1" applyFill="1" applyBorder="1" applyAlignment="1">
      <alignment horizontal="center" vertical="center"/>
    </xf>
    <xf numFmtId="0" fontId="2" fillId="30" borderId="62" xfId="0" applyFont="1" applyFill="1" applyBorder="1" applyAlignment="1">
      <alignment horizontal="center" vertical="center"/>
    </xf>
    <xf numFmtId="0" fontId="2" fillId="30" borderId="67" xfId="0" applyFont="1" applyFill="1" applyBorder="1" applyAlignment="1">
      <alignment horizontal="center" vertical="center"/>
    </xf>
    <xf numFmtId="0" fontId="14" fillId="0" borderId="0" xfId="0" applyFont="1" applyAlignment="1">
      <alignment horizontal="left" wrapText="1"/>
    </xf>
    <xf numFmtId="0" fontId="2" fillId="30" borderId="15" xfId="0" applyFont="1" applyFill="1" applyBorder="1" applyAlignment="1">
      <alignment horizontal="center" vertical="center"/>
    </xf>
    <xf numFmtId="0" fontId="2" fillId="30" borderId="73" xfId="0" applyFont="1" applyFill="1" applyBorder="1" applyAlignment="1">
      <alignment horizontal="center" vertical="center"/>
    </xf>
    <xf numFmtId="0" fontId="2" fillId="30" borderId="41" xfId="0" applyFont="1" applyFill="1" applyBorder="1" applyAlignment="1">
      <alignment horizontal="center" vertical="center"/>
    </xf>
    <xf numFmtId="0" fontId="2" fillId="30" borderId="50" xfId="0" applyFont="1" applyFill="1" applyBorder="1" applyAlignment="1">
      <alignment horizontal="center" vertical="center"/>
    </xf>
    <xf numFmtId="0" fontId="2" fillId="30" borderId="60"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14" xfId="0" applyFont="1" applyFill="1" applyBorder="1" applyAlignment="1">
      <alignment horizontal="center" vertical="center"/>
    </xf>
    <xf numFmtId="0" fontId="17" fillId="12" borderId="39" xfId="0" applyFont="1" applyFill="1" applyBorder="1" applyAlignment="1">
      <alignment horizontal="center" vertical="center"/>
    </xf>
    <xf numFmtId="0" fontId="17" fillId="15" borderId="7" xfId="0" applyFont="1" applyFill="1" applyBorder="1" applyAlignment="1">
      <alignment horizontal="center" vertical="center"/>
    </xf>
    <xf numFmtId="0" fontId="17" fillId="15" borderId="14" xfId="0" applyFont="1" applyFill="1" applyBorder="1" applyAlignment="1">
      <alignment horizontal="center" vertical="center"/>
    </xf>
    <xf numFmtId="0" fontId="17" fillId="19" borderId="7" xfId="0" applyFont="1" applyFill="1" applyBorder="1" applyAlignment="1">
      <alignment horizontal="center" vertical="center"/>
    </xf>
    <xf numFmtId="0" fontId="17" fillId="19" borderId="14" xfId="0" applyFont="1" applyFill="1" applyBorder="1" applyAlignment="1">
      <alignment horizontal="center" vertical="center"/>
    </xf>
    <xf numFmtId="0" fontId="17" fillId="19" borderId="39" xfId="0" applyFont="1" applyFill="1" applyBorder="1" applyAlignment="1">
      <alignment horizontal="center" vertical="center"/>
    </xf>
    <xf numFmtId="0" fontId="52" fillId="8" borderId="3" xfId="0" applyFont="1" applyFill="1" applyBorder="1" applyAlignment="1" applyProtection="1">
      <alignment horizontal="center" vertical="center" wrapText="1"/>
      <protection locked="0"/>
    </xf>
    <xf numFmtId="0" fontId="52" fillId="8" borderId="171" xfId="0" applyFont="1" applyFill="1" applyBorder="1" applyAlignment="1" applyProtection="1">
      <alignment horizontal="center" vertical="center" wrapText="1"/>
      <protection locked="0"/>
    </xf>
    <xf numFmtId="0" fontId="52" fillId="8" borderId="65" xfId="0" applyFont="1" applyFill="1" applyBorder="1" applyAlignment="1" applyProtection="1">
      <alignment horizontal="center" vertical="center" wrapText="1"/>
      <protection locked="0"/>
    </xf>
    <xf numFmtId="0" fontId="52" fillId="8" borderId="69" xfId="0" applyFont="1" applyFill="1" applyBorder="1" applyAlignment="1" applyProtection="1">
      <alignment horizontal="center" vertical="center" wrapText="1"/>
      <protection locked="0"/>
    </xf>
    <xf numFmtId="0" fontId="52" fillId="8" borderId="168" xfId="0" applyFont="1" applyFill="1" applyBorder="1" applyAlignment="1" applyProtection="1">
      <alignment horizontal="center" vertical="center" wrapText="1"/>
      <protection locked="0"/>
    </xf>
    <xf numFmtId="0" fontId="52" fillId="8" borderId="169" xfId="0" applyFont="1" applyFill="1" applyBorder="1" applyAlignment="1" applyProtection="1">
      <alignment horizontal="center" vertical="center" wrapText="1"/>
      <protection locked="0"/>
    </xf>
    <xf numFmtId="0" fontId="52" fillId="16" borderId="64" xfId="0" applyFont="1" applyFill="1" applyBorder="1" applyAlignment="1" applyProtection="1">
      <alignment horizontal="center" vertical="center" wrapText="1"/>
      <protection locked="0"/>
    </xf>
    <xf numFmtId="0" fontId="52" fillId="16" borderId="68" xfId="0" applyFont="1" applyFill="1" applyBorder="1" applyAlignment="1" applyProtection="1">
      <alignment horizontal="center" vertical="center" wrapText="1"/>
      <protection locked="0"/>
    </xf>
    <xf numFmtId="0" fontId="10" fillId="30" borderId="102" xfId="0" applyFont="1" applyFill="1" applyBorder="1" applyAlignment="1">
      <alignment horizontal="center" vertical="center"/>
    </xf>
    <xf numFmtId="0" fontId="10" fillId="30" borderId="103" xfId="0" applyFont="1" applyFill="1" applyBorder="1" applyAlignment="1">
      <alignment horizontal="center" vertical="center"/>
    </xf>
    <xf numFmtId="0" fontId="10" fillId="30" borderId="65" xfId="0" applyFont="1" applyFill="1" applyBorder="1" applyAlignment="1">
      <alignment horizontal="center" vertical="center"/>
    </xf>
    <xf numFmtId="0" fontId="10" fillId="30" borderId="69" xfId="0" applyFont="1" applyFill="1" applyBorder="1" applyAlignment="1">
      <alignment horizontal="center" vertical="center"/>
    </xf>
    <xf numFmtId="0" fontId="52" fillId="16" borderId="168" xfId="0" applyFont="1" applyFill="1" applyBorder="1" applyAlignment="1" applyProtection="1">
      <alignment horizontal="center" vertical="center" wrapText="1"/>
      <protection locked="0"/>
    </xf>
    <xf numFmtId="0" fontId="52" fillId="16" borderId="169" xfId="0" applyFont="1" applyFill="1" applyBorder="1" applyAlignment="1" applyProtection="1">
      <alignment horizontal="center" vertical="center" wrapText="1"/>
      <protection locked="0"/>
    </xf>
    <xf numFmtId="0" fontId="52" fillId="11" borderId="65" xfId="0" applyFont="1" applyFill="1" applyBorder="1" applyAlignment="1" applyProtection="1">
      <alignment horizontal="center" vertical="center" wrapText="1"/>
      <protection locked="0"/>
    </xf>
    <xf numFmtId="0" fontId="52" fillId="11" borderId="69" xfId="0" applyFont="1" applyFill="1" applyBorder="1" applyAlignment="1" applyProtection="1">
      <alignment horizontal="center" vertical="center" wrapText="1"/>
      <protection locked="0"/>
    </xf>
    <xf numFmtId="0" fontId="17" fillId="16" borderId="107" xfId="0" applyFont="1" applyFill="1" applyBorder="1" applyAlignment="1">
      <alignment horizontal="left" vertical="center" wrapText="1"/>
    </xf>
    <xf numFmtId="0" fontId="17" fillId="16" borderId="108" xfId="0" applyFont="1" applyFill="1" applyBorder="1" applyAlignment="1">
      <alignment horizontal="left" vertical="center" wrapText="1"/>
    </xf>
    <xf numFmtId="0" fontId="17" fillId="16" borderId="110" xfId="0" applyFont="1" applyFill="1" applyBorder="1" applyAlignment="1">
      <alignment horizontal="left" vertical="center" wrapText="1"/>
    </xf>
    <xf numFmtId="0" fontId="2" fillId="32" borderId="0" xfId="0" applyFont="1" applyFill="1" applyAlignment="1">
      <alignment horizontal="center" vertical="center"/>
    </xf>
    <xf numFmtId="0" fontId="14" fillId="3" borderId="4" xfId="0" applyFont="1" applyFill="1" applyBorder="1" applyAlignment="1">
      <alignment horizontal="left" vertical="center" wrapText="1"/>
    </xf>
    <xf numFmtId="0" fontId="10" fillId="30" borderId="100" xfId="0" applyFont="1" applyFill="1" applyBorder="1" applyAlignment="1">
      <alignment horizontal="center" vertical="center"/>
    </xf>
    <xf numFmtId="0" fontId="10" fillId="30" borderId="101" xfId="0" applyFont="1" applyFill="1" applyBorder="1" applyAlignment="1">
      <alignment horizontal="center" vertical="center"/>
    </xf>
    <xf numFmtId="0" fontId="10" fillId="30" borderId="106" xfId="0" applyFont="1" applyFill="1" applyBorder="1" applyAlignment="1">
      <alignment horizontal="center" vertical="center"/>
    </xf>
    <xf numFmtId="0" fontId="10" fillId="30" borderId="63" xfId="0" applyFont="1" applyFill="1" applyBorder="1" applyAlignment="1">
      <alignment horizontal="center" vertical="center"/>
    </xf>
    <xf numFmtId="0" fontId="17" fillId="8" borderId="107" xfId="0" applyFont="1" applyFill="1" applyBorder="1" applyAlignment="1">
      <alignment horizontal="left" vertical="center" wrapText="1"/>
    </xf>
    <xf numFmtId="0" fontId="17" fillId="8" borderId="108" xfId="0" applyFont="1" applyFill="1" applyBorder="1" applyAlignment="1">
      <alignment horizontal="left" vertical="center" wrapText="1"/>
    </xf>
    <xf numFmtId="0" fontId="17" fillId="8" borderId="110" xfId="0" applyFont="1" applyFill="1" applyBorder="1" applyAlignment="1">
      <alignment horizontal="left" vertical="center" wrapText="1"/>
    </xf>
    <xf numFmtId="0" fontId="17" fillId="14" borderId="107" xfId="0" applyFont="1" applyFill="1" applyBorder="1" applyAlignment="1">
      <alignment horizontal="left" vertical="center"/>
    </xf>
    <xf numFmtId="0" fontId="17" fillId="14" borderId="108" xfId="0" applyFont="1" applyFill="1" applyBorder="1" applyAlignment="1">
      <alignment horizontal="left" vertical="center"/>
    </xf>
    <xf numFmtId="0" fontId="17" fillId="14" borderId="110" xfId="0" applyFont="1" applyFill="1" applyBorder="1" applyAlignment="1">
      <alignment horizontal="left" vertical="center"/>
    </xf>
    <xf numFmtId="0" fontId="0" fillId="12" borderId="86" xfId="0" applyFill="1" applyBorder="1" applyAlignment="1">
      <alignment horizontal="left" vertical="center"/>
    </xf>
    <xf numFmtId="0" fontId="0" fillId="12" borderId="87" xfId="0" applyFill="1" applyBorder="1" applyAlignment="1">
      <alignment horizontal="left" vertical="center"/>
    </xf>
    <xf numFmtId="0" fontId="0" fillId="12" borderId="90" xfId="0" applyFill="1" applyBorder="1" applyAlignment="1">
      <alignment horizontal="left" vertical="center"/>
    </xf>
    <xf numFmtId="0" fontId="0" fillId="12" borderId="82" xfId="0" applyFill="1" applyBorder="1" applyAlignment="1">
      <alignment horizontal="left" vertical="center"/>
    </xf>
    <xf numFmtId="0" fontId="0" fillId="12" borderId="4" xfId="0" applyFill="1" applyBorder="1" applyAlignment="1">
      <alignment horizontal="left" vertical="center"/>
    </xf>
    <xf numFmtId="0" fontId="0" fillId="12" borderId="88" xfId="0" applyFill="1" applyBorder="1" applyAlignment="1">
      <alignment horizontal="left" vertical="center"/>
    </xf>
    <xf numFmtId="0" fontId="0" fillId="12" borderId="89" xfId="0" applyFill="1" applyBorder="1" applyAlignment="1">
      <alignment horizontal="left" vertical="center"/>
    </xf>
    <xf numFmtId="0" fontId="0" fillId="12" borderId="85" xfId="0" applyFill="1" applyBorder="1" applyAlignment="1">
      <alignment horizontal="left" vertical="center"/>
    </xf>
    <xf numFmtId="0" fontId="0" fillId="15" borderId="7" xfId="0" applyFill="1" applyBorder="1" applyAlignment="1">
      <alignment horizontal="left" vertical="center"/>
    </xf>
    <xf numFmtId="0" fontId="0" fillId="15" borderId="14" xfId="0" applyFill="1" applyBorder="1" applyAlignment="1">
      <alignment horizontal="left" vertical="center"/>
    </xf>
    <xf numFmtId="0" fontId="0" fillId="15" borderId="39" xfId="0" applyFill="1" applyBorder="1" applyAlignment="1">
      <alignment horizontal="left" vertical="center"/>
    </xf>
    <xf numFmtId="0" fontId="0" fillId="19" borderId="7" xfId="0" applyFill="1" applyBorder="1" applyAlignment="1">
      <alignment horizontal="left" vertical="center"/>
    </xf>
    <xf numFmtId="0" fontId="0" fillId="19" borderId="14" xfId="0" applyFill="1" applyBorder="1" applyAlignment="1">
      <alignment horizontal="left" vertical="center"/>
    </xf>
    <xf numFmtId="0" fontId="0" fillId="19" borderId="39" xfId="0" applyFill="1" applyBorder="1" applyAlignment="1">
      <alignment horizontal="left" vertical="center"/>
    </xf>
    <xf numFmtId="0" fontId="0" fillId="19" borderId="4" xfId="0" applyFill="1" applyBorder="1" applyAlignment="1">
      <alignment horizontal="center" vertical="center"/>
    </xf>
    <xf numFmtId="0" fontId="0" fillId="19" borderId="4" xfId="0" applyFill="1" applyBorder="1" applyAlignment="1">
      <alignment horizontal="left" vertical="center"/>
    </xf>
    <xf numFmtId="0" fontId="0" fillId="19" borderId="7" xfId="0" applyFill="1" applyBorder="1" applyAlignment="1">
      <alignment horizontal="left" vertical="center" wrapText="1"/>
    </xf>
    <xf numFmtId="0" fontId="0" fillId="19" borderId="39" xfId="0" applyFill="1" applyBorder="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5" fillId="5" borderId="0" xfId="4" applyFill="1" applyAlignment="1" applyProtection="1">
      <alignment horizontal="center" vertical="center"/>
      <protection locked="0" hidden="1"/>
    </xf>
    <xf numFmtId="0" fontId="37" fillId="0" borderId="0" xfId="3" applyFont="1" applyAlignment="1" applyProtection="1">
      <alignment horizontal="left" vertical="center"/>
      <protection locked="0" hidden="1"/>
    </xf>
    <xf numFmtId="0" fontId="24" fillId="20" borderId="0" xfId="0" applyFont="1" applyFill="1" applyAlignment="1">
      <alignment horizontal="left" vertical="center" wrapText="1"/>
    </xf>
    <xf numFmtId="0" fontId="24" fillId="20" borderId="0" xfId="0" applyFont="1" applyFill="1" applyAlignment="1">
      <alignment horizontal="left" vertical="center"/>
    </xf>
    <xf numFmtId="0" fontId="12" fillId="22" borderId="5" xfId="0" applyFont="1" applyFill="1" applyBorder="1" applyAlignment="1">
      <alignment horizontal="left" vertical="top"/>
    </xf>
    <xf numFmtId="0" fontId="12" fillId="22" borderId="2" xfId="0" applyFont="1" applyFill="1" applyBorder="1" applyAlignment="1">
      <alignment horizontal="left" vertical="top"/>
    </xf>
    <xf numFmtId="0" fontId="12" fillId="22" borderId="6" xfId="0" applyFont="1" applyFill="1" applyBorder="1" applyAlignment="1">
      <alignment horizontal="left" vertical="top"/>
    </xf>
    <xf numFmtId="0" fontId="12" fillId="22" borderId="9" xfId="0" applyFont="1" applyFill="1" applyBorder="1" applyAlignment="1">
      <alignment horizontal="left" vertical="top"/>
    </xf>
    <xf numFmtId="0" fontId="12" fillId="22" borderId="0" xfId="0" applyFont="1" applyFill="1" applyAlignment="1">
      <alignment horizontal="left" vertical="top"/>
    </xf>
    <xf numFmtId="0" fontId="12" fillId="22" borderId="8" xfId="0" applyFont="1" applyFill="1" applyBorder="1" applyAlignment="1">
      <alignment horizontal="left" vertical="top"/>
    </xf>
    <xf numFmtId="0" fontId="12" fillId="22" borderId="10" xfId="0" applyFont="1" applyFill="1" applyBorder="1" applyAlignment="1">
      <alignment horizontal="left" vertical="top"/>
    </xf>
    <xf numFmtId="0" fontId="12" fillId="22" borderId="1" xfId="0" applyFont="1" applyFill="1" applyBorder="1" applyAlignment="1">
      <alignment horizontal="left" vertical="top"/>
    </xf>
    <xf numFmtId="0" fontId="12" fillId="22" borderId="11" xfId="0" applyFont="1" applyFill="1" applyBorder="1" applyAlignment="1">
      <alignment horizontal="left" vertical="top"/>
    </xf>
    <xf numFmtId="0" fontId="3" fillId="7"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9" borderId="4" xfId="0" applyFont="1" applyFill="1" applyBorder="1" applyAlignment="1">
      <alignment horizontal="left" vertical="center" wrapText="1"/>
    </xf>
    <xf numFmtId="0" fontId="3" fillId="19" borderId="4" xfId="0" applyFont="1" applyFill="1" applyBorder="1" applyAlignment="1">
      <alignment horizontal="center" vertical="center" wrapText="1"/>
    </xf>
    <xf numFmtId="0" fontId="3" fillId="22" borderId="4" xfId="0" applyFont="1" applyFill="1" applyBorder="1" applyAlignment="1">
      <alignment horizontal="center" vertical="center" wrapText="1"/>
    </xf>
    <xf numFmtId="164" fontId="14" fillId="16" borderId="179" xfId="0" applyNumberFormat="1" applyFont="1" applyFill="1" applyBorder="1" applyAlignment="1" applyProtection="1">
      <alignment horizontal="center" vertical="center"/>
      <protection hidden="1"/>
    </xf>
  </cellXfs>
  <cellStyles count="7">
    <cellStyle name="Comma" xfId="6" builtinId="3"/>
    <cellStyle name="Currency" xfId="1" builtinId="4"/>
    <cellStyle name="Heading 1 2" xfId="3" xr:uid="{B1FC0133-8483-41AC-9FC9-B58AFC097CAE}"/>
    <cellStyle name="Heading 2 2" xfId="5" xr:uid="{06B5F995-32F0-4CBF-9689-08164F33923D}"/>
    <cellStyle name="Normal" xfId="0" builtinId="0"/>
    <cellStyle name="Normal 2" xfId="4" xr:uid="{DC2FDB92-A06D-4A00-B121-0E0A27387719}"/>
    <cellStyle name="Percent" xfId="2" builtinId="5"/>
  </cellStyles>
  <dxfs count="147">
    <dxf>
      <font>
        <color theme="0"/>
      </font>
      <fill>
        <patternFill>
          <bgColor rgb="FF00676A"/>
        </patternFill>
      </fill>
    </dxf>
    <dxf>
      <font>
        <b/>
        <i val="0"/>
        <color theme="0"/>
      </font>
      <fill>
        <patternFill>
          <bgColor rgb="FFC00000"/>
        </patternFill>
      </fill>
    </dxf>
    <dxf>
      <font>
        <b/>
        <i val="0"/>
        <color auto="1"/>
      </font>
      <fill>
        <patternFill>
          <bgColor theme="9" tint="0.39994506668294322"/>
        </patternFill>
      </fill>
    </dxf>
    <dxf>
      <font>
        <b/>
        <i val="0"/>
        <color theme="0"/>
      </font>
      <fill>
        <patternFill>
          <bgColor rgb="FF00676A"/>
        </patternFill>
      </fill>
    </dxf>
    <dxf>
      <font>
        <color theme="0"/>
      </font>
      <fill>
        <patternFill>
          <bgColor rgb="FF00676A"/>
        </patternFill>
      </fill>
    </dxf>
    <dxf>
      <font>
        <color theme="0"/>
      </font>
      <fill>
        <patternFill>
          <bgColor rgb="FFC00000"/>
        </patternFill>
      </fill>
    </dxf>
    <dxf>
      <font>
        <color auto="1"/>
      </font>
      <fill>
        <patternFill>
          <bgColor theme="9" tint="0.39994506668294322"/>
        </patternFill>
      </fill>
    </dxf>
    <dxf>
      <font>
        <b/>
        <i val="0"/>
        <color theme="0"/>
      </font>
      <fill>
        <patternFill>
          <bgColor rgb="FFC00000"/>
        </patternFill>
      </fill>
    </dxf>
    <dxf>
      <font>
        <b/>
        <i val="0"/>
      </font>
      <fill>
        <patternFill>
          <bgColor theme="9" tint="0.39994506668294322"/>
        </patternFill>
      </fill>
    </dxf>
    <dxf>
      <font>
        <b/>
        <i val="0"/>
        <color theme="0"/>
      </font>
      <fill>
        <patternFill>
          <bgColor rgb="FF00676A"/>
        </patternFill>
      </fill>
    </dxf>
    <dxf>
      <font>
        <b/>
        <i val="0"/>
        <color theme="0"/>
      </font>
      <fill>
        <patternFill>
          <bgColor rgb="FFC00000"/>
        </patternFill>
      </fill>
    </dxf>
    <dxf>
      <font>
        <b/>
        <i val="0"/>
        <color auto="1"/>
      </font>
      <fill>
        <patternFill>
          <bgColor theme="9" tint="0.39994506668294322"/>
        </patternFill>
      </fill>
    </dxf>
    <dxf>
      <font>
        <color theme="0"/>
      </font>
      <fill>
        <patternFill>
          <bgColor rgb="FF20A59F"/>
        </patternFill>
      </fill>
    </dxf>
    <dxf>
      <font>
        <color theme="0"/>
      </font>
      <fill>
        <patternFill>
          <bgColor rgb="FFC00000"/>
        </patternFill>
      </fill>
    </dxf>
    <dxf>
      <fill>
        <patternFill>
          <bgColor theme="9" tint="0.39994506668294322"/>
        </patternFill>
      </fill>
    </dxf>
    <dxf>
      <font>
        <color theme="0"/>
      </font>
      <fill>
        <patternFill>
          <bgColor rgb="FF20A59F"/>
        </patternFill>
      </fill>
    </dxf>
    <dxf>
      <font>
        <color theme="0"/>
      </font>
      <fill>
        <patternFill>
          <bgColor rgb="FFC00000"/>
        </patternFill>
      </fill>
    </dxf>
    <dxf>
      <font>
        <color auto="1"/>
      </font>
      <fill>
        <patternFill>
          <bgColor theme="9" tint="0.39994506668294322"/>
        </patternFill>
      </fill>
    </dxf>
    <dxf>
      <font>
        <color theme="0"/>
      </font>
      <fill>
        <patternFill>
          <bgColor rgb="FF20A59F"/>
        </patternFill>
      </fill>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3"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3"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theme="0" tint="-0.24994659260841701"/>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theme="0" tint="-0.24994659260841701"/>
        </bottom>
        <vertical/>
        <horizontal/>
      </border>
      <protection locked="0" hidden="0"/>
    </dxf>
    <dxf>
      <border outline="0">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theme="8" tint="0.79998168889431442"/>
          <bgColor theme="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style="thin">
          <color theme="8" tint="0.39997558519241921"/>
        </top>
        <bottom style="thin">
          <color theme="8" tint="0.39997558519241921"/>
        </bottom>
        <vertical/>
        <horizontal/>
      </border>
    </dxf>
    <dxf>
      <border outline="0">
        <top style="thin">
          <color theme="8" tint="0.39997558519241921"/>
        </top>
      </border>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general"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alignment horizontal="general" vertical="bottom" textRotation="0" wrapText="1" indent="0" justifyLastLine="0" shrinkToFit="0" readingOrder="0"/>
    </dxf>
    <dxf>
      <border outline="0">
        <top style="thin">
          <color theme="8" tint="0.39997558519241921"/>
        </top>
      </border>
    </dxf>
    <dxf>
      <fill>
        <patternFill>
          <bgColor theme="4" tint="0.79998168889431442"/>
        </patternFill>
      </fill>
      <alignment horizontal="general" vertical="bottom"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theme="8" tint="0.39997558519241921"/>
        </top>
        <bottom/>
      </border>
    </dxf>
    <dxf>
      <border outline="0">
        <left style="thin">
          <color theme="4" tint="0.39997558519241921"/>
        </left>
        <right style="thin">
          <color theme="4"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8" tint="0.39997558519241921"/>
        </top>
        <bottom/>
      </border>
    </dxf>
    <dxf>
      <border outline="0">
        <left style="thin">
          <color theme="4" tint="0.39997558519241921"/>
        </left>
        <top style="thin">
          <color theme="8" tint="0.39997558519241921"/>
        </top>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alignment horizontal="general" vertical="bottom" textRotation="0" wrapText="1" indent="0" justifyLastLine="0" shrinkToFit="0" readingOrder="0"/>
    </dxf>
    <dxf>
      <border outline="0">
        <right style="thin">
          <color theme="4" tint="0.39997558519241921"/>
        </right>
        <top style="thin">
          <color theme="8" tint="0.39997558519241921"/>
        </top>
      </border>
    </dxf>
    <dxf>
      <alignment horizontal="general" vertical="bottom"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8" tint="0.39997558519241921"/>
        </top>
        <bottom/>
      </border>
    </dxf>
    <dxf>
      <border outline="0">
        <right style="thin">
          <color theme="4"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ill>
        <patternFill>
          <bgColor theme="4" tint="0.79998168889431442"/>
        </patternFill>
      </fill>
    </dxf>
    <dxf>
      <border outline="0">
        <top style="thin">
          <color theme="8" tint="0.39997558519241921"/>
        </top>
      </border>
    </dxf>
    <dxf>
      <fill>
        <patternFill>
          <bgColor theme="4" tint="0.79998168889431442"/>
        </patternFill>
      </fill>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tint="0.79998168889431442"/>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theme="8" tint="0.39997558519241921"/>
        </top>
        <bottom/>
      </border>
    </dxf>
    <dxf>
      <border outline="0">
        <left style="thin">
          <color theme="4" tint="0.39997558519241921"/>
        </lef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tint="-0.249977111117893"/>
        </patternFill>
      </fill>
      <alignment horizontal="general" vertical="center" textRotation="0" wrapText="1" indent="0" justifyLastLine="0" shrinkToFit="0" readingOrder="0"/>
    </dxf>
    <dxf>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border outline="0">
        <top style="thin">
          <color theme="8" tint="0.39997558519241921"/>
        </top>
        <bottom style="thin">
          <color theme="0" tint="-0.249977111117893"/>
        </bottom>
      </border>
    </dxf>
    <dxf>
      <fill>
        <patternFill patternType="solid">
          <fgColor indexed="64"/>
          <bgColor theme="4" tint="0.79998168889431442"/>
        </patternFill>
      </fill>
      <alignment horizontal="general" vertical="center" textRotation="0" wrapText="0"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bgColor theme="4" tint="-0.249977111117893"/>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general" vertical="center" textRotation="0" wrapText="1" indent="0" justifyLastLine="0" shrinkToFit="0" readingOrder="0"/>
      <border diagonalUp="0" diagonalDown="0">
        <left/>
        <right/>
        <top style="thin">
          <color theme="8" tint="0.39997558519241921"/>
        </top>
        <bottom style="thin">
          <color theme="8" tint="0.39997558519241921"/>
        </bottom>
        <vertical/>
        <horizontal/>
      </border>
    </dxf>
    <dxf>
      <border outline="0">
        <top style="thin">
          <color theme="8" tint="0.39997558519241921"/>
        </top>
      </border>
    </dxf>
    <dxf>
      <border outline="0">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alignment horizontal="general" vertical="center" textRotation="0" wrapText="1" indent="0" justifyLastLine="0" shrinkToFit="0" readingOrder="0"/>
    </dxf>
    <dxf>
      <border outline="0">
        <bottom style="thin">
          <color theme="8" tint="0.39997558519241921"/>
        </bottom>
      </border>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left" vertical="center" textRotation="0" wrapText="1"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ill>
        <patternFill patternType="solid">
          <fgColor indexed="64"/>
          <bgColor theme="8" tint="0.5999938962981048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E8E8E8"/>
        </patternFill>
      </fill>
      <alignment horizontal="center" vertical="center" textRotation="0" wrapText="1" indent="0" justifyLastLine="0" shrinkToFit="0" readingOrder="0"/>
      <border diagonalUp="0" diagonalDown="0">
        <left style="thin">
          <color indexed="64"/>
        </left>
        <right style="medium">
          <color indexed="64"/>
        </right>
        <top/>
        <bottom style="thin">
          <color indexed="64"/>
        </bottom>
      </border>
      <protection locked="1" hidden="1"/>
    </dxf>
    <dxf>
      <numFmt numFmtId="34" formatCode="_(&quot;$&quot;* #,##0.00_);_(&quot;$&quot;* \(#,##0.00\);_(&quot;$&quot;* &quot;-&quot;??_);_(@_)"/>
      <fill>
        <patternFill patternType="none">
          <fgColor indexed="64"/>
          <bgColor auto="1"/>
        </patternFill>
      </fill>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E8E8E8"/>
        </patternFill>
      </fill>
      <alignment horizontal="center" vertical="center" textRotation="0" wrapText="1" indent="0" justifyLastLine="0" shrinkToFit="0" readingOrder="0"/>
      <border diagonalUp="0" diagonalDown="0">
        <left style="thin">
          <color indexed="64"/>
        </left>
        <right style="medium">
          <color indexed="64"/>
        </right>
        <top/>
        <bottom style="thin">
          <color indexed="64"/>
        </bottom>
      </border>
      <protection locked="1" hidden="1"/>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numFmt numFmtId="30" formatCode="@"/>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alignment horizontal="center" vertical="center" textRotation="0" wrapText="1" indent="0" justifyLastLine="0" shrinkToFit="0" readingOrder="0"/>
      <border diagonalUp="0" diagonalDown="0" outline="0">
        <left style="thin">
          <color indexed="64"/>
        </left>
        <right/>
        <top/>
        <bottom style="thin">
          <color indexed="64"/>
        </bottom>
      </border>
      <protection locked="1" hidden="1"/>
    </dxf>
    <dxf>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ill>
        <patternFill patternType="none">
          <fgColor indexed="64"/>
          <bgColor auto="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solid">
          <fgColor indexed="64"/>
          <bgColor rgb="FF00676A"/>
        </patternFill>
      </fill>
      <alignment horizontal="center" vertical="center" textRotation="0" wrapText="1" indent="0" justifyLastLine="0" shrinkToFit="0" readingOrder="0"/>
    </dxf>
    <dxf>
      <alignment horizontal="general" vertical="center" textRotation="0" wrapText="0" indent="0" justifyLastLine="0" shrinkToFit="0" readingOrder="0"/>
      <protection hidden="1"/>
    </dxf>
    <dxf>
      <alignment horizontal="general" vertical="center" textRotation="0" wrapText="0" indent="0" justifyLastLine="0" shrinkToFit="0" readingOrder="0"/>
      <protection hidden="1"/>
    </dxf>
    <dxf>
      <border outline="0">
        <bottom style="thin">
          <color rgb="FF000000"/>
        </bottom>
      </border>
    </dxf>
    <dxf>
      <font>
        <b/>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general" vertical="center" textRotation="0" wrapText="0" indent="0" justifyLastLine="0" shrinkToFit="0" readingOrder="0"/>
      <protection locked="1" hidden="1"/>
    </dxf>
  </dxfs>
  <tableStyles count="0" defaultTableStyle="TableStyleMedium2" defaultPivotStyle="PivotStyleLight16"/>
  <colors>
    <mruColors>
      <color rgb="FF00676A"/>
      <color rgb="FF20A59F"/>
      <color rgb="FFE8E8E8"/>
      <color rgb="FFFFD966"/>
      <color rgb="FFFCE4D6"/>
      <color rgb="FFD9E1F2"/>
      <color rgb="FF212832"/>
      <color rgb="FFE8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145773</xdr:colOff>
      <xdr:row>1</xdr:row>
      <xdr:rowOff>46383</xdr:rowOff>
    </xdr:from>
    <xdr:to>
      <xdr:col>1</xdr:col>
      <xdr:colOff>1716156</xdr:colOff>
      <xdr:row>1</xdr:row>
      <xdr:rowOff>757583</xdr:rowOff>
    </xdr:to>
    <xdr:pic>
      <xdr:nvPicPr>
        <xdr:cNvPr id="5" name="Picture 4">
          <a:extLst>
            <a:ext uri="{FF2B5EF4-FFF2-40B4-BE49-F238E27FC236}">
              <a16:creationId xmlns:a16="http://schemas.microsoft.com/office/drawing/2014/main" id="{16692F0C-9013-D6F0-95B2-694BE3BB44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773" y="231913"/>
          <a:ext cx="1570383" cy="709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57573</xdr:colOff>
      <xdr:row>1</xdr:row>
      <xdr:rowOff>42333</xdr:rowOff>
    </xdr:from>
    <xdr:to>
      <xdr:col>1</xdr:col>
      <xdr:colOff>745067</xdr:colOff>
      <xdr:row>1</xdr:row>
      <xdr:rowOff>780345</xdr:rowOff>
    </xdr:to>
    <xdr:pic>
      <xdr:nvPicPr>
        <xdr:cNvPr id="2" name="Picture 1">
          <a:extLst>
            <a:ext uri="{FF2B5EF4-FFF2-40B4-BE49-F238E27FC236}">
              <a16:creationId xmlns:a16="http://schemas.microsoft.com/office/drawing/2014/main" id="{295A8D47-E32B-4B31-9230-970036721258}"/>
            </a:ext>
          </a:extLst>
        </xdr:cNvPr>
        <xdr:cNvPicPr>
          <a:picLocks noChangeAspect="1"/>
        </xdr:cNvPicPr>
      </xdr:nvPicPr>
      <xdr:blipFill>
        <a:blip xmlns:r="http://schemas.openxmlformats.org/officeDocument/2006/relationships" r:embed="rId1"/>
        <a:stretch>
          <a:fillRect/>
        </a:stretch>
      </xdr:blipFill>
      <xdr:spPr>
        <a:xfrm>
          <a:off x="53763" y="225213"/>
          <a:ext cx="691304" cy="7361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mantha German" id="{65BD68A9-927F-4E18-B6C9-DB340611F9FE}" userId="S::ssmyth@mhhc.mb.ca::b8333de3-a74d-4de8-9f34-5c89caf1531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F88F30-86A7-4094-99D9-5233E7F5B433}" name="Table22" displayName="Table22" ref="A6:A24" totalsRowShown="0" headerRowDxfId="146" dataDxfId="144" headerRowBorderDxfId="145">
  <tableColumns count="1">
    <tableColumn id="1" xr3:uid="{70C6FD2E-65E7-437B-9AA5-57A32482D681}" name="Column1" dataDxfId="1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CAC82E6-21B1-4F2E-8E84-BF24FB8A930D}" name="Table11" displayName="Table11" ref="B7:N24" totalsRowShown="0" headerRowDxfId="142" dataDxfId="141" tableBorderDxfId="140">
  <tableColumns count="13">
    <tableColumn id="1" xr3:uid="{F93DB916-77F1-4D28-96F7-F3500A614C55}" name="Activity Category_x000a_(Select from drop-down menu)" dataDxfId="139"/>
    <tableColumn id="2" xr3:uid="{51234972-59B1-49F6-8767-35AC0A1DF153}" name="Activity Description / BMPs_x000a_(Select from drop-down menu)" dataDxfId="138"/>
    <tableColumn id="3" xr3:uid="{EC59C99C-8394-4AB5-A430-AB1B0988F594}" name="Detailed Description" dataDxfId="137"/>
    <tableColumn id="4" xr3:uid="{A91CFA8B-4389-4474-9A74-21F145BAE462}" name="Expected Trust Funded Outputs" dataDxfId="136"/>
    <tableColumn id="12" xr3:uid="{9341BEAF-D721-409D-82F5-B27A53DE5DD4}" name="Trust Outputs Units" dataDxfId="135">
      <calculatedColumnFormula array="1">_xlfn.IFS(OR(B8=ControlList!$B$23,B8=ControlList!$B$24,B8=ControlList!$B$25,B8=ControlList!$B$26,B8=ControlList!$B$27,B8=ControlList!$B$28,B8=ControlList!$B$29,B8=ControlList!$B$30,B8=ControlList!$B$31,B8=ControlList!$B$36,B8=ControlList!$B$37,B8=ControlList!$B$38,B8=ControlList!$B$39,B8=ControlList!$B$40,B8=ControlList!$B$41),"Acres",OR(B8=ControlList!$B$32,B8=ControlList!$B$33,B8=ControlList!$B$34,AND(B8=ControlList!$B$44,C8=ControlList!$W$61),AND(B8=ControlList!$B$44,C8=ControlList!$W$62)),"km",OR(B8=ControlList!$B$35),"Acre feet",OR(B8=ControlList!$B$43,B8=ControlList!$B$46),"People",OR(B8=ControlList!$B$47,AND(B8=ControlList!$B$44,C8=ControlList!$W$57),AND(B8=ControlList!$B$44,C8=ControlList!$W$58),AND(B8=ControlList!$B$44,C8=ControlList!$W$59),AND(B8=ControlList!$B$44,C8=ControlList!$W$60)),"Number",OR(AND(B8=ControlList!$B$45,C8=ControlList!$T$56)),"Acres mapped/modeled",OR(AND(B8=ControlList!$B$45,C8=ControlList!$T$57),AND(B8=ControlList!$B$45,C8=ControlList!$T$58)),"Acres Influenced",OR(AND(B8=ControlList!$B$44,C8=ControlList!$W$56)),"meters",OR(B8=ControlList!$B$48,AND(B8=ControlList!$B$44,C8=ControlList!$W$63),AND(B8=ControlList!$B$45,C8=ControlList!$T$59),AND(B8=ControlList!$B$44,C8=0),AND(B8=ControlList!$B$45,C8=0),B8=0)," ")</calculatedColumnFormula>
    </tableColumn>
    <tableColumn id="5" xr3:uid="{201757EB-B377-4E5C-BAAE-B36A7ECB33E6}" name="Expected Match Funded Outputs" dataDxfId="134"/>
    <tableColumn id="13" xr3:uid="{FC3E3BAA-D2E2-41B3-AD12-408DD50EA3C0}" name="Match Outputs Units" dataDxfId="133">
      <calculatedColumnFormula array="1">_xlfn.IFS(OR(B8=ControlList!$B$23,B8=ControlList!$B$24,B8=ControlList!$B$25,B8=ControlList!$B$26,B8=ControlList!$B$27,B8=ControlList!$B$28,B8=ControlList!$B$29,B8=ControlList!$B$30,B8=ControlList!$B$31,B8=ControlList!$B$36,B8=ControlList!$B$37,B8=ControlList!$B$38,B8=ControlList!$B$39,B8=ControlList!$B$40,B8=ControlList!$B$41),"Acres",OR(B8=ControlList!$B$32,B8=ControlList!$B$33,B8=ControlList!$B$34,AND(B8=ControlList!$B$44,C8=ControlList!$W$61),AND(B8=ControlList!$B$44,C8=ControlList!$W$62)),"km",OR(B8=ControlList!$B$35),"Acre feet",OR(B8=ControlList!$B$43,B8=ControlList!$B$46),"People",OR(B8=ControlList!$B$47,AND(B8=ControlList!$B$44,C8=ControlList!$W$57),AND(B8=ControlList!$B$44,C8=ControlList!$W$58),AND(B8=ControlList!$B$44,C8=ControlList!$W$59),AND(B8=ControlList!$B$44,C8=ControlList!$W$60)),"Number",OR(AND(B8=ControlList!$B$45,C8=ControlList!$T$56)),"Acres mapped/modeled",OR(AND(B8=ControlList!$B$45,C8=ControlList!$T$57),AND(B8=ControlList!$B$45,C8=ControlList!$T$58)),"Acres Influenced",OR(AND(B8=ControlList!$B$44,C8=ControlList!$W$56)),"meters",OR(B8=ControlList!$B$48,AND(B8=ControlList!$B$44,C8=ControlList!$W$63),AND(B8=ControlList!$B$45,C8=ControlList!$T$59),AND(B8=ControlList!$B$44,C8=0),AND(B8=ControlList!$B$45,C8=0),B8=0)," ")</calculatedColumnFormula>
    </tableColumn>
    <tableColumn id="10" xr3:uid="{6005C440-3300-4FF2-BA6F-27F3423159C4}" name="Term Length _x000a_(if applicable)" dataDxfId="132"/>
    <tableColumn id="11" xr3:uid="{D1083766-8018-420E-98D8-F31EAEAE9960}" name="Cost Share_x000a_(if applicable)" dataDxfId="131"/>
    <tableColumn id="8" xr3:uid="{4A93C4DA-2A1B-4B46-B46C-DE45493C2916}" name="Expected Amount of Total Project Budget ($)" dataDxfId="130" dataCellStyle="Percent"/>
    <tableColumn id="9" xr3:uid="{DC78B109-B0C7-4FA7-9BEE-A866F164F266}" name="Expected % of Total Project Budget" dataDxfId="129" dataCellStyle="Percent">
      <calculatedColumnFormula>IF(K8=0," ",(K8/$K$25))</calculatedColumnFormula>
    </tableColumn>
    <tableColumn id="6" xr3:uid="{6D864C9E-5AEB-44CF-BAC5-C2F5E10A8A5A}" name="Expected Amount of Total_x000a_Trust Request ($)" dataDxfId="128"/>
    <tableColumn id="7" xr3:uid="{A91C253C-588C-48A9-8717-790DDDE4C4CB}" name="Expected % of Total_x000a_Trust Request" dataDxfId="127" dataCellStyle="Percent">
      <calculatedColumnFormula>IF(M8=0," ",(M8/$M$25))</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05C3EA-271B-4F4A-A3B3-FF545669751F}" name="Table4" displayName="Table4" ref="B2:H19" totalsRowShown="0" headerRowDxfId="126">
  <autoFilter ref="B2:H19" xr:uid="{F8CAF73F-145D-43BA-B185-4447591ED697}"/>
  <tableColumns count="7">
    <tableColumn id="1" xr3:uid="{E7720C9B-9A05-4CBE-8457-241189348E4C}" name="Provincial Government Funding"/>
    <tableColumn id="2" xr3:uid="{9688D39B-3CEE-4A3C-88F3-A56FF3DB0031}" name="Confirmed/_x000a_Pending"/>
    <tableColumn id="3" xr3:uid="{BD504D42-9D2B-46BC-B65A-8360C42FF8F0}" name="Trust Project Category" dataDxfId="125"/>
    <tableColumn id="4" xr3:uid="{954F234A-48F7-4004-AE8F-898EE21FD350}" name="Budget Category" dataDxfId="124"/>
    <tableColumn id="5" xr3:uid="{1790748C-5E4A-43FD-B725-057A904D8DE0}" name="Column2" dataDxfId="123"/>
    <tableColumn id="7" xr3:uid="{A823F096-CD4F-457A-93C2-E6F690E700F9}" name="Column1" dataDxfId="122"/>
    <tableColumn id="6" xr3:uid="{12C00348-4562-437B-B31E-380B7E4C80EC}" name="Activity Category (Incentive Payment Table)"/>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5BA437-B598-4589-87B5-FC3708BFD2C6}" name="Table42327" displayName="Table42327" ref="J2:K13" totalsRowShown="0" dataDxfId="121">
  <autoFilter ref="J2:K13" xr:uid="{EB496ADA-37D0-4A82-A138-BBC636C876F7}"/>
  <tableColumns count="2">
    <tableColumn id="1" xr3:uid="{49F76D9F-EA33-4804-9B30-708715B2F4B3}" name="Measure" dataDxfId="120"/>
    <tableColumn id="2" xr3:uid="{556E706C-252F-4E4F-A65E-4E0AB5050E41}" name="unit"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5C424B-616D-48F0-98E3-EA7075627345}" name="Activity" displayName="Activity" ref="B21:B48" totalsRowShown="0" headerRowDxfId="118" dataDxfId="116" headerRowBorderDxfId="117" tableBorderDxfId="115" totalsRowBorderDxfId="114">
  <autoFilter ref="B21:B48" xr:uid="{FF5C424B-616D-48F0-98E3-EA7075627345}"/>
  <tableColumns count="1">
    <tableColumn id="1" xr3:uid="{C9DF2F2B-5B31-4376-80E8-37C84AC245B3}" name="Activity List"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AAFB44-EDFB-49D6-A009-44B2EAB02527}" name="Water_Retention" displayName="Water_Retention" ref="R55:R58" totalsRowShown="0" headerRowDxfId="112" dataDxfId="110" headerRowBorderDxfId="111" tableBorderDxfId="109">
  <autoFilter ref="R55:R58" xr:uid="{B9AAFB44-EDFB-49D6-A009-44B2EAB02527}"/>
  <tableColumns count="1">
    <tableColumn id="1" xr3:uid="{0088AEA8-A6DB-42E1-A1F4-EF1CE56776D7}" name="Water_Retention" dataDxfId="1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04720D-369B-44DD-90DC-1AA58490DB6C}" name="Table8" displayName="Table8" ref="C55:C65" totalsRowShown="0" headerRowDxfId="107" dataDxfId="106" tableBorderDxfId="105">
  <autoFilter ref="C55:C65" xr:uid="{3004720D-369B-44DD-90DC-1AA58490DB6C}"/>
  <sortState xmlns:xlrd2="http://schemas.microsoft.com/office/spreadsheetml/2017/richdata2" ref="C56:C68">
    <sortCondition ref="C55:C68"/>
  </sortState>
  <tableColumns count="1">
    <tableColumn id="1" xr3:uid="{F4529A1A-F437-4C09-86A4-BF9D66B337B4}" name="Grassland_Enhancement" dataDxfId="10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8D2091B-EF19-4B01-8603-AE2BA8DE9770}" name="Grassland_Conservation" displayName="Grassland_Conservation" ref="B55:B58" totalsRowShown="0" headerRowDxfId="103" dataDxfId="101" headerRowBorderDxfId="102" tableBorderDxfId="100">
  <autoFilter ref="B55:B58" xr:uid="{08D2091B-EF19-4B01-8603-AE2BA8DE9770}"/>
  <tableColumns count="1">
    <tableColumn id="1" xr3:uid="{9FD0AEB6-885A-4803-832A-70333169E4B4}" name="Grassland_Conservation" dataDxfId="9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1F9A9-B4E9-4142-B3A5-57FA0F78244D}" name="Grassland_Restoration" displayName="Grassland_Restoration" ref="D55:D60" totalsRowShown="0" headerRowDxfId="98" dataDxfId="97" tableBorderDxfId="96">
  <autoFilter ref="D55:D60" xr:uid="{0181F9A9-B4E9-4142-B3A5-57FA0F78244D}"/>
  <sortState xmlns:xlrd2="http://schemas.microsoft.com/office/spreadsheetml/2017/richdata2" ref="D56:D61">
    <sortCondition ref="D55:D61"/>
  </sortState>
  <tableColumns count="1">
    <tableColumn id="1" xr3:uid="{BE2DDC5D-88CE-485E-9DED-A8842EE980AF}" name="Grassland_Restoration" dataDxfId="9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6F73ED6-5680-408D-9220-7E0DF79741A1}" name="Shelterbelt_Establishment" displayName="Shelterbelt_Establishment" ref="F55:F56" totalsRowShown="0" headerRowDxfId="94" dataDxfId="92" headerRowBorderDxfId="93" tableBorderDxfId="91">
  <autoFilter ref="F55:F56" xr:uid="{76F73ED6-5680-408D-9220-7E0DF79741A1}"/>
  <tableColumns count="1">
    <tableColumn id="1" xr3:uid="{624CA6B6-A109-4880-9FB6-907255FD7000}" name="Shelterbelt_Establishment" dataDxfId="9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EE587A0-F399-4A50-A862-AA85F7092936}" name="Shelterbelt_Enhancement" displayName="Shelterbelt_Enhancement" ref="G55:G56" totalsRowShown="0" headerRowDxfId="89" dataDxfId="87" headerRowBorderDxfId="88" tableBorderDxfId="86">
  <autoFilter ref="G55:G56" xr:uid="{BEE587A0-F399-4A50-A862-AA85F7092936}"/>
  <tableColumns count="1">
    <tableColumn id="1" xr3:uid="{8DB127AA-BF0A-4462-8797-D3B3FCCE6856}" name="Shelterbelt_Enhancement"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E7A4DD-369C-480F-A53A-829A69BCBE56}" name="Wooded_Conservation" displayName="Wooded_Conservation" ref="H55:H58" totalsRowShown="0" headerRowDxfId="84" dataDxfId="82" headerRowBorderDxfId="83" tableBorderDxfId="81">
  <autoFilter ref="H55:H58" xr:uid="{0EE7A4DD-369C-480F-A53A-829A69BCBE56}"/>
  <tableColumns count="1">
    <tableColumn id="1" xr3:uid="{BF4D159C-DDB0-42FC-BD76-F434DDC0D9EA}" name="Wooded_Conservation" dataDxfId="8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F666135-2D42-4446-A89F-6799855D0CAB}" name="Wooded_Restoration" displayName="Wooded_Restoration" ref="J55:J59" totalsRowShown="0" headerRowDxfId="79" dataDxfId="77" headerRowBorderDxfId="78" tableBorderDxfId="76">
  <autoFilter ref="J55:J59" xr:uid="{4F666135-2D42-4446-A89F-6799855D0CAB}"/>
  <tableColumns count="1">
    <tableColumn id="1" xr3:uid="{34F5155A-605F-495A-97B9-1B40090BA377}" name="Wooded_Restoration" dataDxfId="7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ECF330B-B31F-465A-AF8C-6290C044DCF7}" name="Table18" displayName="Table18" ref="S55:S57" totalsRowShown="0" headerRowDxfId="74" dataDxfId="73" tableBorderDxfId="72">
  <autoFilter ref="S55:S57" xr:uid="{5ECF330B-B31F-465A-AF8C-6290C044DCF7}"/>
  <tableColumns count="1">
    <tableColumn id="1" xr3:uid="{A92F14E7-B62D-45F6-9712-E14CEB96F5DA}" name="Erosion_Control" dataDxfId="7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8B27808-1CFA-4F31-8001-A10C61683F99}" name="Wetland_Conservation" displayName="Wetland_Conservation" ref="K55:K59" totalsRowShown="0" headerRowDxfId="70" dataDxfId="68" headerRowBorderDxfId="69" tableBorderDxfId="67">
  <autoFilter ref="K55:K59" xr:uid="{18B27808-1CFA-4F31-8001-A10C61683F99}"/>
  <tableColumns count="1">
    <tableColumn id="1" xr3:uid="{4432D2DB-2FD2-4511-AB6B-A7F53E116A4E}" name="Wetland_Conservation" dataDxfId="6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13B6C96-80D8-4A4D-BC14-847BC12D6C2C}" name="Wetland_Restoration" displayName="Wetland_Restoration" ref="M55:M56" totalsRowShown="0" headerRowDxfId="65" dataDxfId="63" headerRowBorderDxfId="64" tableBorderDxfId="62">
  <autoFilter ref="M55:M56" xr:uid="{F13B6C96-80D8-4A4D-BC14-847BC12D6C2C}"/>
  <tableColumns count="1">
    <tableColumn id="1" xr3:uid="{2FEA4905-84D1-48BA-94D4-C0F90941A0EB}" name="Wetland_Restoration" dataDxfId="6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3CB3138-122B-432C-854A-38E4AF0BE9E4}" name="Riparian_Conservation" displayName="Riparian_Conservation" ref="N55:N58" totalsRowShown="0" headerRowDxfId="60" dataDxfId="58" headerRowBorderDxfId="59" tableBorderDxfId="57">
  <autoFilter ref="N55:N58" xr:uid="{83CB3138-122B-432C-854A-38E4AF0BE9E4}"/>
  <tableColumns count="1">
    <tableColumn id="1" xr3:uid="{97C9E393-3517-457A-9957-275BD5E17EF8}" name="Riparian_Conservation" dataDxfId="5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AF84F4-E9A9-4402-A309-BD640FB16CF2}" name="Riparian_Restoration" displayName="Riparian_Restoration" ref="P55:P56" totalsRowShown="0" headerRowDxfId="55" dataDxfId="53" headerRowBorderDxfId="54" tableBorderDxfId="52">
  <autoFilter ref="P55:P56" xr:uid="{B6AF84F4-E9A9-4402-A309-BD640FB16CF2}"/>
  <tableColumns count="1">
    <tableColumn id="1" xr3:uid="{8ABE0F95-CB2F-497D-8BDA-36D9912984AB}" name="Riparian_Restoration" dataDxfId="5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3D44480-FC5A-4962-9FAC-3A4A0879D4E7}" name="Cover_crops" displayName="Cover_crops" ref="Q55:Q57" totalsRowShown="0" headerRowDxfId="50" dataDxfId="48" headerRowBorderDxfId="49" tableBorderDxfId="47">
  <autoFilter ref="Q55:Q57" xr:uid="{33D44480-FC5A-4962-9FAC-3A4A0879D4E7}"/>
  <tableColumns count="1">
    <tableColumn id="1" xr3:uid="{C8240146-09D4-42C5-9366-27FA9E09381E}" name="Cover_Crops" dataDxfId="4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914DE8-94E9-41FF-B713-107150B1255B}" name="Table1" displayName="Table1" ref="O55:O62" totalsRowShown="0" headerRowDxfId="45" dataDxfId="43" headerRowBorderDxfId="44" tableBorderDxfId="42">
  <autoFilter ref="O55:O62" xr:uid="{37914DE8-94E9-41FF-B713-107150B1255B}"/>
  <tableColumns count="1">
    <tableColumn id="1" xr3:uid="{5A062711-2942-436A-B969-C314D8E87779}" name="Riparian_Enhancement" dataDxfId="4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27AE465-76EE-4B66-9EF6-F7E3FA533E6B}" name="Table6" displayName="Table6" ref="T55:T59" totalsRowShown="0" headerRowDxfId="40" dataDxfId="39" tableBorderDxfId="38">
  <autoFilter ref="T55:T59" xr:uid="{627AE465-76EE-4B66-9EF6-F7E3FA533E6B}"/>
  <tableColumns count="1">
    <tableColumn id="1" xr3:uid="{349C915D-3197-444E-8EC9-80542A3D41EC}" name="Documents_and_Mapping" dataDxfId="37"/>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621B17F-E3A6-4F38-AC98-F5257EF0E621}" name="Events_and_Programs" displayName="Events_and_Programs" ref="U55:U64" totalsRowShown="0" headerRowDxfId="36" dataDxfId="35">
  <autoFilter ref="U55:U64" xr:uid="{4621B17F-E3A6-4F38-AC98-F5257EF0E621}"/>
  <tableColumns count="1">
    <tableColumn id="1" xr3:uid="{31213EA4-DACC-4457-9607-625A1C961A65}" name="Events_and_Programs" dataDxfId="3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D452526-AE87-4816-A592-11F8AF65BB2B}" name="Table24" displayName="Table24" ref="V55:V59" totalsRowShown="0" headerRowDxfId="33" dataDxfId="32">
  <autoFilter ref="V55:V59" xr:uid="{9D452526-AE87-4816-A592-11F8AF65BB2B}"/>
  <tableColumns count="1">
    <tableColumn id="1" xr3:uid="{CC127C5A-5729-483F-961E-33E37DE3AF43}" name="Communications" dataDxfId="3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A0BEC9-A2B2-4167-9EA4-2132F1661F01}" name="Table25" displayName="Table25" ref="W55:W63" totalsRowShown="0" headerRowDxfId="30" dataDxfId="29">
  <autoFilter ref="W55:W63" xr:uid="{8EA0BEC9-A2B2-4167-9EA4-2132F1661F01}"/>
  <tableColumns count="1">
    <tableColumn id="1" xr3:uid="{6021620F-7D75-493F-AF79-ACBAFA76CAC3}" name="Connecting_People_to_Nature_Infrastructure" dataDxfId="2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498D27D-5B74-4683-A95F-41034F33C5EC}" name="Table26" displayName="Table26" ref="X55:X59" totalsRowShown="0" headerRowDxfId="27" dataDxfId="26">
  <autoFilter ref="X55:X59" xr:uid="{E498D27D-5B74-4683-A95F-41034F33C5EC}"/>
  <tableColumns count="1">
    <tableColumn id="1" xr3:uid="{C072530F-B358-4F27-BF81-32359BD6E0CC}" name="Signs" dataDxfId="2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E4F4384-701D-474A-AFE6-8794B6B70CBA}" name="Compliance_Monitoring" displayName="Compliance_Monitoring" ref="Z55:Z56" totalsRowShown="0" headerRowDxfId="24">
  <autoFilter ref="Z55:Z56" xr:uid="{8E4F4384-701D-474A-AFE6-8794B6B70CBA}"/>
  <tableColumns count="1">
    <tableColumn id="1" xr3:uid="{DE0E4701-54CC-4909-B43E-6D8C791B47BC}" name="Compliance_Monitoring"/>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49B42F1-7DE3-4250-B8E3-12A271930F3B}" name="Shelterbelt_Conservation" displayName="Shelterbelt_Conservation" ref="E55:E56" totalsRowShown="0" headerRowDxfId="23" dataDxfId="21" headerRowBorderDxfId="22" tableBorderDxfId="20">
  <autoFilter ref="E55:E56" xr:uid="{949B42F1-7DE3-4250-B8E3-12A271930F3B}"/>
  <tableColumns count="1">
    <tableColumn id="1" xr3:uid="{C2717923-C447-41EC-B39C-6E941B12F43D}" name="Shelterbelt_Conservation" dataDxfId="1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0" dT="2022-07-13T19:59:30.28" personId="{65BD68A9-927F-4E18-B6C9-DB340611F9FE}" id="{6ABDE90E-9657-4A15-AD23-C5BC907554A4}">
    <text>including online magazine, blogs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vmlDrawing" Target="../drawings/vmlDrawing4.vml"/><Relationship Id="rId16" Type="http://schemas.openxmlformats.org/officeDocument/2006/relationships/table" Target="../tables/table16.xml"/><Relationship Id="rId20" Type="http://schemas.openxmlformats.org/officeDocument/2006/relationships/table" Target="../tables/table20.xml"/><Relationship Id="rId29" Type="http://schemas.microsoft.com/office/2017/10/relationships/threadedComment" Target="../threadedComments/threadedComment1.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comments" Target="../comments4.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FD6-FB15-4A2B-B1A2-0FF4795B61BE}">
  <sheetPr codeName="Sheet2">
    <tabColor rgb="FF00676A"/>
    <pageSetUpPr fitToPage="1"/>
  </sheetPr>
  <dimension ref="A1:N11"/>
  <sheetViews>
    <sheetView showGridLines="0" tabSelected="1" topLeftCell="B1" zoomScaleNormal="100" zoomScaleSheetLayoutView="90" workbookViewId="0">
      <selection activeCell="J11" sqref="J11"/>
    </sheetView>
  </sheetViews>
  <sheetFormatPr defaultColWidth="9.140625" defaultRowHeight="15"/>
  <cols>
    <col min="1" max="1" width="38.28515625" style="1" hidden="1" customWidth="1"/>
    <col min="2" max="2" width="43.7109375" style="1" customWidth="1"/>
    <col min="3" max="3" width="19.28515625" style="1" customWidth="1"/>
    <col min="4" max="4" width="10.28515625" style="1" customWidth="1"/>
    <col min="5" max="6" width="19.28515625" style="1" customWidth="1"/>
    <col min="7" max="7" width="16.42578125" style="1" customWidth="1"/>
    <col min="8" max="8" width="14.85546875" style="1" customWidth="1"/>
    <col min="9" max="10" width="19.28515625" style="1" customWidth="1"/>
    <col min="11" max="11" width="21.28515625" style="1" customWidth="1"/>
    <col min="12" max="12" width="19.28515625" style="1" customWidth="1"/>
    <col min="13" max="13" width="18.140625" style="1" customWidth="1"/>
    <col min="14" max="16384" width="9.140625" style="1"/>
  </cols>
  <sheetData>
    <row r="1" spans="2:14" ht="14.45" customHeight="1">
      <c r="B1" s="475"/>
      <c r="C1" s="475"/>
      <c r="D1" s="475"/>
      <c r="E1" s="475"/>
      <c r="F1" s="475"/>
      <c r="G1" s="475"/>
      <c r="H1" s="475"/>
      <c r="I1" s="33"/>
      <c r="J1" s="3"/>
      <c r="K1" s="3"/>
      <c r="L1" s="3"/>
      <c r="M1" s="3"/>
      <c r="N1" s="3"/>
    </row>
    <row r="2" spans="2:14" ht="64.900000000000006" customHeight="1">
      <c r="B2" s="476" t="s">
        <v>277</v>
      </c>
      <c r="C2" s="476"/>
      <c r="D2" s="476"/>
      <c r="E2" s="476"/>
      <c r="F2" s="476"/>
      <c r="G2" s="476"/>
      <c r="H2" s="476"/>
      <c r="I2" s="32"/>
      <c r="J2" s="34"/>
      <c r="K2" s="2"/>
      <c r="L2" s="3"/>
      <c r="M2" s="3"/>
      <c r="N2" s="3"/>
    </row>
    <row r="3" spans="2:14" ht="14.45" customHeight="1">
      <c r="B3" s="475"/>
      <c r="C3" s="475"/>
      <c r="D3" s="475"/>
      <c r="E3" s="475"/>
      <c r="F3" s="475"/>
      <c r="G3" s="475"/>
      <c r="H3" s="475"/>
      <c r="I3" s="33"/>
      <c r="J3" s="34"/>
      <c r="K3" s="2"/>
      <c r="L3" s="3"/>
      <c r="M3" s="3"/>
      <c r="N3" s="3"/>
    </row>
    <row r="4" spans="2:14" ht="14.45" customHeight="1" thickBot="1">
      <c r="B4" s="209"/>
      <c r="C4" s="209"/>
      <c r="D4" s="209"/>
      <c r="E4" s="209"/>
      <c r="F4" s="209"/>
      <c r="G4" s="209"/>
      <c r="H4" s="209"/>
      <c r="I4" s="33"/>
      <c r="J4" s="34"/>
      <c r="K4" s="2"/>
      <c r="L4" s="3"/>
      <c r="M4" s="3"/>
      <c r="N4" s="3"/>
    </row>
    <row r="5" spans="2:14" ht="24" customHeight="1" thickBot="1">
      <c r="B5" s="214" t="s">
        <v>41</v>
      </c>
      <c r="C5" s="477"/>
      <c r="D5" s="478"/>
      <c r="E5" s="478"/>
      <c r="F5" s="478"/>
      <c r="G5" s="478"/>
      <c r="H5" s="479"/>
      <c r="I5" s="211"/>
      <c r="J5" s="34"/>
      <c r="K5" s="34"/>
      <c r="L5" s="34"/>
      <c r="M5" s="3"/>
      <c r="N5" s="3"/>
    </row>
    <row r="6" spans="2:14" ht="7.15" customHeight="1" thickBot="1">
      <c r="B6" s="215"/>
      <c r="C6" s="210"/>
      <c r="D6" s="210"/>
      <c r="E6" s="210"/>
      <c r="F6" s="213"/>
      <c r="G6" s="212"/>
      <c r="H6" s="212"/>
      <c r="I6" s="154"/>
      <c r="J6" s="34"/>
      <c r="K6" s="34"/>
      <c r="L6" s="34"/>
      <c r="M6" s="3"/>
      <c r="N6" s="3"/>
    </row>
    <row r="7" spans="2:14" ht="24" customHeight="1" thickBot="1">
      <c r="B7" s="216" t="s">
        <v>274</v>
      </c>
      <c r="C7" s="480"/>
      <c r="D7" s="481"/>
      <c r="E7" s="481"/>
      <c r="F7" s="481"/>
      <c r="G7" s="481"/>
      <c r="H7" s="482"/>
      <c r="I7" s="151"/>
      <c r="J7" s="34"/>
      <c r="K7" s="34"/>
      <c r="L7" s="34"/>
      <c r="M7" s="3"/>
      <c r="N7" s="3"/>
    </row>
    <row r="8" spans="2:14" ht="7.15" customHeight="1" thickBot="1">
      <c r="B8" s="215"/>
      <c r="C8" s="152"/>
      <c r="D8" s="152"/>
      <c r="E8" s="152"/>
      <c r="F8" s="153"/>
      <c r="G8" s="212"/>
      <c r="H8" s="212"/>
      <c r="I8" s="154"/>
      <c r="J8" s="34"/>
      <c r="K8" s="34"/>
      <c r="L8" s="34"/>
      <c r="M8" s="3"/>
      <c r="N8" s="3"/>
    </row>
    <row r="9" spans="2:14" ht="24" customHeight="1" thickBot="1">
      <c r="B9" s="217" t="s">
        <v>275</v>
      </c>
      <c r="C9" s="483"/>
      <c r="D9" s="484"/>
      <c r="E9" s="485" t="s">
        <v>276</v>
      </c>
      <c r="F9" s="486"/>
      <c r="G9" s="487"/>
      <c r="H9" s="488"/>
      <c r="I9" s="155"/>
      <c r="J9" s="34"/>
      <c r="K9" s="34"/>
      <c r="L9" s="34"/>
      <c r="M9" s="3"/>
      <c r="N9" s="3"/>
    </row>
    <row r="10" spans="2:14">
      <c r="B10"/>
      <c r="C10"/>
      <c r="D10"/>
      <c r="E10"/>
      <c r="F10"/>
      <c r="G10"/>
      <c r="H10"/>
    </row>
    <row r="11" spans="2:14" ht="246.6" customHeight="1">
      <c r="B11" s="474" t="s">
        <v>301</v>
      </c>
      <c r="C11" s="474"/>
      <c r="D11" s="474"/>
      <c r="E11" s="474"/>
      <c r="F11" s="474"/>
      <c r="G11" s="474"/>
      <c r="H11" s="474"/>
    </row>
  </sheetData>
  <sheetProtection selectLockedCells="1"/>
  <mergeCells count="9">
    <mergeCell ref="B11:H11"/>
    <mergeCell ref="B1:H1"/>
    <mergeCell ref="B2:H2"/>
    <mergeCell ref="B3:H3"/>
    <mergeCell ref="C5:H5"/>
    <mergeCell ref="C7:H7"/>
    <mergeCell ref="C9:D9"/>
    <mergeCell ref="E9:F9"/>
    <mergeCell ref="G9:H9"/>
  </mergeCells>
  <pageMargins left="0.70866141732283472" right="0.70866141732283472" top="0.74803149606299213" bottom="0.74803149606299213" header="0.31496062992125984" footer="0.31496062992125984"/>
  <pageSetup scale="8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70A0-E744-454A-96DF-64D2DD1797ED}">
  <sheetPr codeName="Sheet3">
    <tabColor rgb="FF00676A"/>
  </sheetPr>
  <dimension ref="A1:O54"/>
  <sheetViews>
    <sheetView showGridLines="0" showWhiteSpace="0" topLeftCell="B1" zoomScale="80" zoomScaleNormal="80" zoomScaleSheetLayoutView="80" workbookViewId="0">
      <selection activeCell="C53" sqref="C53:H53"/>
    </sheetView>
  </sheetViews>
  <sheetFormatPr defaultColWidth="9.140625" defaultRowHeight="15"/>
  <cols>
    <col min="1" max="1" width="38.28515625" style="1" hidden="1" customWidth="1"/>
    <col min="2" max="2" width="1.140625" style="1" customWidth="1"/>
    <col min="3" max="3" width="44.28515625" style="1" customWidth="1"/>
    <col min="4" max="4" width="21.28515625" style="1" customWidth="1"/>
    <col min="5" max="5" width="20.5703125" style="1" customWidth="1"/>
    <col min="6" max="6" width="20.7109375" style="1" customWidth="1"/>
    <col min="7" max="11" width="19.28515625" style="1" customWidth="1"/>
    <col min="12" max="12" width="21.28515625" style="1" customWidth="1"/>
    <col min="13" max="13" width="19.28515625" style="1" customWidth="1"/>
    <col min="14" max="14" width="18.140625" style="1" customWidth="1"/>
    <col min="15" max="16384" width="9.140625" style="1"/>
  </cols>
  <sheetData>
    <row r="1" spans="1:15" ht="14.45" customHeight="1">
      <c r="C1" s="534"/>
      <c r="D1" s="534"/>
      <c r="E1" s="534"/>
      <c r="F1" s="534"/>
      <c r="G1" s="534"/>
      <c r="H1" s="534"/>
      <c r="I1" s="2"/>
      <c r="J1" s="2"/>
      <c r="K1" s="2"/>
      <c r="L1" s="3"/>
      <c r="M1" s="3"/>
      <c r="N1" s="3"/>
      <c r="O1" s="3"/>
    </row>
    <row r="2" spans="1:15" ht="64.900000000000006" customHeight="1">
      <c r="C2" s="535" t="s">
        <v>278</v>
      </c>
      <c r="D2" s="535"/>
      <c r="E2" s="535"/>
      <c r="F2" s="535"/>
      <c r="G2" s="535"/>
      <c r="H2" s="535"/>
      <c r="I2" s="156"/>
      <c r="J2" s="156"/>
      <c r="K2" s="156"/>
      <c r="L2" s="2"/>
      <c r="M2" s="3"/>
      <c r="N2" s="3"/>
      <c r="O2" s="3"/>
    </row>
    <row r="3" spans="1:15" ht="14.45" customHeight="1">
      <c r="C3" s="534"/>
      <c r="D3" s="534"/>
      <c r="E3" s="534"/>
      <c r="F3" s="534"/>
      <c r="G3" s="534"/>
      <c r="H3" s="534"/>
      <c r="I3" s="2"/>
      <c r="J3" s="2"/>
      <c r="K3" s="2"/>
      <c r="L3" s="2"/>
      <c r="M3" s="3"/>
      <c r="N3" s="3"/>
      <c r="O3" s="3"/>
    </row>
    <row r="4" spans="1:15" ht="14.45" customHeight="1">
      <c r="C4" s="33"/>
      <c r="D4" s="33"/>
      <c r="E4" s="33"/>
      <c r="F4" s="33"/>
      <c r="G4" s="33"/>
      <c r="H4" s="33"/>
      <c r="I4" s="33"/>
      <c r="J4" s="33"/>
      <c r="K4" s="34"/>
      <c r="L4" s="2"/>
      <c r="M4" s="3"/>
      <c r="N4" s="3"/>
      <c r="O4" s="3"/>
    </row>
    <row r="5" spans="1:15" ht="27" customHeight="1">
      <c r="C5" s="533" t="s">
        <v>279</v>
      </c>
      <c r="D5" s="533"/>
      <c r="E5" s="533"/>
      <c r="F5" s="533"/>
      <c r="G5" s="533"/>
      <c r="H5" s="533"/>
      <c r="I5" s="34"/>
      <c r="J5" s="34"/>
      <c r="K5" s="34"/>
      <c r="L5" s="34"/>
      <c r="M5" s="34"/>
      <c r="N5" s="3"/>
      <c r="O5" s="3"/>
    </row>
    <row r="6" spans="1:15" ht="16.149999999999999" customHeight="1" thickBot="1">
      <c r="A6" s="35" t="s">
        <v>63</v>
      </c>
      <c r="B6" s="36"/>
      <c r="C6" s="37"/>
      <c r="D6" s="38"/>
      <c r="E6" s="39"/>
      <c r="F6" s="3"/>
      <c r="G6" s="3"/>
      <c r="H6" s="3"/>
      <c r="I6" s="3"/>
      <c r="J6" s="3"/>
      <c r="K6" s="3"/>
      <c r="L6" s="3"/>
      <c r="M6" s="3"/>
      <c r="N6" s="3"/>
      <c r="O6" s="3"/>
    </row>
    <row r="7" spans="1:15" ht="35.25" customHeight="1" thickBot="1">
      <c r="A7" s="40"/>
      <c r="B7" s="36"/>
      <c r="C7" s="536" t="s">
        <v>280</v>
      </c>
      <c r="D7" s="537"/>
      <c r="E7" s="537"/>
      <c r="F7" s="537"/>
      <c r="G7" s="537"/>
      <c r="H7" s="538"/>
      <c r="I7" s="3"/>
      <c r="J7" s="3"/>
      <c r="K7" s="3"/>
      <c r="L7" s="3"/>
      <c r="M7" s="3"/>
      <c r="N7" s="3"/>
      <c r="O7" s="3"/>
    </row>
    <row r="8" spans="1:15" ht="33" customHeight="1">
      <c r="A8" s="40"/>
      <c r="B8" s="36"/>
      <c r="C8" s="545" t="s">
        <v>281</v>
      </c>
      <c r="D8" s="543" t="s">
        <v>284</v>
      </c>
      <c r="E8" s="539" t="s">
        <v>288</v>
      </c>
      <c r="F8" s="540"/>
      <c r="G8" s="543" t="s">
        <v>285</v>
      </c>
      <c r="H8" s="541" t="s">
        <v>289</v>
      </c>
      <c r="K8" s="41"/>
      <c r="L8" s="41"/>
      <c r="M8" s="41"/>
      <c r="N8" s="41"/>
      <c r="O8" s="3"/>
    </row>
    <row r="9" spans="1:15" ht="32.25" customHeight="1">
      <c r="A9" s="40"/>
      <c r="B9" s="36"/>
      <c r="C9" s="546"/>
      <c r="D9" s="544"/>
      <c r="E9" s="325" t="s">
        <v>286</v>
      </c>
      <c r="F9" s="325" t="s">
        <v>287</v>
      </c>
      <c r="G9" s="544"/>
      <c r="H9" s="542"/>
      <c r="K9" s="41"/>
      <c r="L9" s="41"/>
      <c r="M9" s="41"/>
      <c r="N9" s="41"/>
      <c r="O9" s="3"/>
    </row>
    <row r="10" spans="1:15" ht="15.75">
      <c r="A10" s="40"/>
      <c r="B10" s="42"/>
      <c r="C10" s="186" t="s">
        <v>259</v>
      </c>
      <c r="D10" s="218"/>
      <c r="E10" s="326"/>
      <c r="F10" s="219"/>
      <c r="G10" s="219"/>
      <c r="H10" s="328">
        <f>E10</f>
        <v>0</v>
      </c>
      <c r="K10" s="41"/>
      <c r="L10" s="41"/>
      <c r="M10" s="41"/>
      <c r="N10" s="41"/>
      <c r="O10" s="3"/>
    </row>
    <row r="11" spans="1:15" ht="15.75">
      <c r="A11" s="43"/>
      <c r="B11" s="42"/>
      <c r="C11" s="374"/>
      <c r="D11" s="376"/>
      <c r="E11" s="326"/>
      <c r="F11" s="326"/>
      <c r="G11" s="378"/>
      <c r="H11" s="328">
        <f t="shared" ref="H11:H20" si="0">SUM(E11:F11)</f>
        <v>0</v>
      </c>
      <c r="K11" s="41"/>
      <c r="L11" s="41"/>
      <c r="M11" s="41"/>
      <c r="N11" s="41"/>
      <c r="O11" s="3"/>
    </row>
    <row r="12" spans="1:15" ht="15.75">
      <c r="A12" s="40"/>
      <c r="B12" s="42"/>
      <c r="C12" s="374"/>
      <c r="D12" s="376"/>
      <c r="E12" s="326"/>
      <c r="F12" s="326"/>
      <c r="G12" s="378"/>
      <c r="H12" s="328">
        <f>SUM(E12:F12)</f>
        <v>0</v>
      </c>
      <c r="K12" s="41"/>
      <c r="L12" s="41"/>
      <c r="M12" s="41"/>
      <c r="N12" s="41"/>
      <c r="O12" s="3"/>
    </row>
    <row r="13" spans="1:15" ht="15.75">
      <c r="A13" s="40"/>
      <c r="B13" s="42"/>
      <c r="C13" s="374"/>
      <c r="D13" s="376"/>
      <c r="E13" s="326"/>
      <c r="F13" s="326"/>
      <c r="G13" s="378"/>
      <c r="H13" s="328">
        <f t="shared" si="0"/>
        <v>0</v>
      </c>
      <c r="K13" s="41"/>
      <c r="L13" s="41"/>
      <c r="M13" s="41"/>
      <c r="N13" s="41"/>
      <c r="O13" s="3"/>
    </row>
    <row r="14" spans="1:15" ht="15.75">
      <c r="A14" s="44"/>
      <c r="B14" s="45"/>
      <c r="C14" s="374"/>
      <c r="D14" s="376"/>
      <c r="E14" s="326"/>
      <c r="F14" s="326"/>
      <c r="G14" s="378"/>
      <c r="H14" s="328">
        <f t="shared" si="0"/>
        <v>0</v>
      </c>
      <c r="K14" s="41"/>
      <c r="L14" s="41"/>
      <c r="M14" s="41"/>
      <c r="N14" s="41"/>
      <c r="O14" s="3"/>
    </row>
    <row r="15" spans="1:15" ht="15.75">
      <c r="A15" s="46"/>
      <c r="B15" s="45"/>
      <c r="C15" s="374"/>
      <c r="D15" s="376"/>
      <c r="E15" s="326"/>
      <c r="F15" s="326"/>
      <c r="G15" s="378"/>
      <c r="H15" s="328">
        <f t="shared" si="0"/>
        <v>0</v>
      </c>
      <c r="K15" s="41"/>
      <c r="L15" s="41"/>
      <c r="M15" s="41"/>
      <c r="N15" s="41"/>
      <c r="O15" s="3"/>
    </row>
    <row r="16" spans="1:15" ht="15.75">
      <c r="A16" s="45"/>
      <c r="B16" s="45"/>
      <c r="C16" s="374"/>
      <c r="D16" s="376"/>
      <c r="E16" s="326"/>
      <c r="F16" s="326"/>
      <c r="G16" s="378"/>
      <c r="H16" s="328">
        <f t="shared" si="0"/>
        <v>0</v>
      </c>
      <c r="K16" s="41"/>
      <c r="L16" s="41"/>
      <c r="M16" s="41"/>
      <c r="N16" s="41"/>
      <c r="O16" s="3"/>
    </row>
    <row r="17" spans="1:15" ht="15.75">
      <c r="A17" s="45"/>
      <c r="B17" s="45"/>
      <c r="C17" s="374"/>
      <c r="D17" s="376"/>
      <c r="E17" s="326"/>
      <c r="F17" s="326"/>
      <c r="G17" s="378"/>
      <c r="H17" s="328">
        <f t="shared" si="0"/>
        <v>0</v>
      </c>
      <c r="K17" s="41"/>
      <c r="L17" s="41"/>
      <c r="M17" s="41"/>
      <c r="N17" s="41"/>
      <c r="O17" s="3"/>
    </row>
    <row r="18" spans="1:15" ht="15.75">
      <c r="A18" s="45"/>
      <c r="B18" s="45"/>
      <c r="C18" s="374"/>
      <c r="D18" s="376"/>
      <c r="E18" s="326"/>
      <c r="F18" s="326"/>
      <c r="G18" s="378"/>
      <c r="H18" s="328">
        <f t="shared" si="0"/>
        <v>0</v>
      </c>
      <c r="K18" s="41"/>
      <c r="L18" s="41"/>
      <c r="M18" s="41"/>
      <c r="N18" s="41"/>
      <c r="O18" s="3"/>
    </row>
    <row r="19" spans="1:15" ht="15.75">
      <c r="A19" s="45"/>
      <c r="B19" s="45"/>
      <c r="C19" s="374"/>
      <c r="D19" s="376"/>
      <c r="E19" s="326"/>
      <c r="F19" s="326"/>
      <c r="G19" s="378"/>
      <c r="H19" s="328">
        <f t="shared" si="0"/>
        <v>0</v>
      </c>
      <c r="K19" s="41"/>
      <c r="L19" s="41"/>
      <c r="M19" s="41"/>
      <c r="N19" s="41"/>
      <c r="O19" s="3"/>
    </row>
    <row r="20" spans="1:15" ht="16.5" thickBot="1">
      <c r="A20" s="45"/>
      <c r="B20" s="45"/>
      <c r="C20" s="375"/>
      <c r="D20" s="377"/>
      <c r="E20" s="327"/>
      <c r="F20" s="327"/>
      <c r="G20" s="379"/>
      <c r="H20" s="329">
        <f t="shared" si="0"/>
        <v>0</v>
      </c>
      <c r="K20" s="41"/>
      <c r="L20" s="41"/>
      <c r="M20" s="41"/>
      <c r="N20" s="41"/>
      <c r="O20" s="3"/>
    </row>
    <row r="21" spans="1:15" ht="25.9" customHeight="1" thickBot="1">
      <c r="A21" s="45"/>
      <c r="B21" s="45"/>
      <c r="C21" s="515" t="s">
        <v>66</v>
      </c>
      <c r="D21" s="516"/>
      <c r="E21" s="516"/>
      <c r="F21" s="516"/>
      <c r="G21" s="517"/>
      <c r="H21" s="330">
        <f>SUM(H10:H20)</f>
        <v>0</v>
      </c>
      <c r="K21" s="41"/>
      <c r="L21" s="41"/>
      <c r="M21" s="41"/>
      <c r="N21" s="41"/>
      <c r="O21" s="3"/>
    </row>
    <row r="22" spans="1:15" ht="25.9" customHeight="1" thickBot="1">
      <c r="A22" s="45"/>
      <c r="B22" s="45"/>
      <c r="C22" s="515" t="s">
        <v>35</v>
      </c>
      <c r="D22" s="516"/>
      <c r="E22" s="516"/>
      <c r="F22" s="516"/>
      <c r="G22" s="517"/>
      <c r="H22" s="330">
        <f>SUM(H11:H20)</f>
        <v>0</v>
      </c>
      <c r="K22" s="41"/>
      <c r="L22" s="41"/>
      <c r="M22" s="41"/>
      <c r="N22" s="41"/>
      <c r="O22" s="3"/>
    </row>
    <row r="23" spans="1:15" ht="25.9" customHeight="1" thickBot="1">
      <c r="A23" s="45"/>
      <c r="B23" s="45"/>
      <c r="C23" s="515" t="s">
        <v>260</v>
      </c>
      <c r="D23" s="516"/>
      <c r="E23" s="516"/>
      <c r="F23" s="516"/>
      <c r="G23" s="517"/>
      <c r="H23" s="222" t="str">
        <f>IF(E10=0," - ",(H22/E10))</f>
        <v xml:space="preserve"> - </v>
      </c>
      <c r="K23" s="41"/>
      <c r="L23" s="41"/>
      <c r="M23" s="41"/>
      <c r="N23" s="3"/>
    </row>
    <row r="24" spans="1:15" ht="10.9" customHeight="1">
      <c r="A24" s="45"/>
      <c r="B24" s="45"/>
      <c r="C24" s="518"/>
      <c r="D24" s="518"/>
      <c r="E24" s="518"/>
      <c r="F24" s="518"/>
      <c r="G24" s="518"/>
      <c r="H24" s="518"/>
      <c r="I24" s="41"/>
      <c r="J24" s="41"/>
      <c r="K24" s="47"/>
      <c r="L24" s="47"/>
      <c r="M24" s="47"/>
      <c r="N24" s="3"/>
    </row>
    <row r="25" spans="1:15" ht="15.75" thickBot="1">
      <c r="C25" s="48"/>
      <c r="D25" s="49"/>
      <c r="E25" s="3"/>
      <c r="F25" s="3"/>
      <c r="G25" s="3"/>
      <c r="H25" s="3"/>
      <c r="I25" s="3"/>
      <c r="J25" s="3"/>
      <c r="K25" s="3"/>
      <c r="L25" s="3"/>
      <c r="M25" s="3"/>
      <c r="N25" s="3"/>
      <c r="O25" s="3"/>
    </row>
    <row r="26" spans="1:15" ht="36" customHeight="1">
      <c r="C26" s="491" t="s">
        <v>282</v>
      </c>
      <c r="D26" s="492"/>
      <c r="E26" s="492"/>
      <c r="F26" s="492"/>
      <c r="G26" s="492"/>
      <c r="H26" s="492"/>
      <c r="I26" s="492"/>
      <c r="J26" s="493"/>
      <c r="K26" s="3"/>
      <c r="L26" s="3"/>
      <c r="M26" s="3"/>
      <c r="N26" s="3"/>
      <c r="O26" s="3"/>
    </row>
    <row r="27" spans="1:15" ht="52.5" customHeight="1">
      <c r="C27" s="342" t="s">
        <v>283</v>
      </c>
      <c r="D27" s="331" t="s">
        <v>290</v>
      </c>
      <c r="E27" s="332" t="s">
        <v>291</v>
      </c>
      <c r="F27" s="333" t="s">
        <v>261</v>
      </c>
      <c r="G27" s="333" t="s">
        <v>262</v>
      </c>
      <c r="H27" s="489" t="s">
        <v>300</v>
      </c>
      <c r="I27" s="489"/>
      <c r="J27" s="490"/>
      <c r="K27" s="3"/>
    </row>
    <row r="28" spans="1:15" ht="18.75">
      <c r="C28" s="494" t="s">
        <v>255</v>
      </c>
      <c r="D28" s="495"/>
      <c r="E28" s="495"/>
      <c r="F28" s="495"/>
      <c r="G28" s="495"/>
      <c r="H28" s="495"/>
      <c r="I28" s="495"/>
      <c r="J28" s="496"/>
      <c r="K28" s="3"/>
    </row>
    <row r="29" spans="1:15" ht="15.75">
      <c r="C29" s="349" t="s">
        <v>239</v>
      </c>
      <c r="D29" s="350"/>
      <c r="E29" s="351" t="str">
        <f t="shared" ref="E29:E34" si="1">IF(D29="","0", IF($H$21=0, " ",(D29/$H$21)))</f>
        <v>0</v>
      </c>
      <c r="F29" s="350"/>
      <c r="G29" s="351" t="str">
        <f t="shared" ref="G29:G34" si="2">IF(F29="","0",IF($H$10=0, " ",(F29/$H$10)))</f>
        <v>0</v>
      </c>
      <c r="H29" s="505"/>
      <c r="I29" s="505"/>
      <c r="J29" s="506"/>
      <c r="K29" s="3"/>
    </row>
    <row r="30" spans="1:15" ht="15.75">
      <c r="C30" s="352" t="s">
        <v>43</v>
      </c>
      <c r="D30" s="353"/>
      <c r="E30" s="354" t="str">
        <f t="shared" si="1"/>
        <v>0</v>
      </c>
      <c r="F30" s="353"/>
      <c r="G30" s="354" t="str">
        <f t="shared" si="2"/>
        <v>0</v>
      </c>
      <c r="H30" s="503"/>
      <c r="I30" s="503"/>
      <c r="J30" s="504"/>
      <c r="K30" s="3"/>
    </row>
    <row r="31" spans="1:15" ht="15.75">
      <c r="C31" s="352" t="s">
        <v>36</v>
      </c>
      <c r="D31" s="353"/>
      <c r="E31" s="354" t="str">
        <f t="shared" si="1"/>
        <v>0</v>
      </c>
      <c r="F31" s="353"/>
      <c r="G31" s="354" t="str">
        <f t="shared" si="2"/>
        <v>0</v>
      </c>
      <c r="H31" s="503"/>
      <c r="I31" s="503"/>
      <c r="J31" s="504"/>
      <c r="K31" s="3"/>
    </row>
    <row r="32" spans="1:15" ht="15.75">
      <c r="C32" s="352" t="s">
        <v>44</v>
      </c>
      <c r="D32" s="353"/>
      <c r="E32" s="354" t="str">
        <f t="shared" si="1"/>
        <v>0</v>
      </c>
      <c r="F32" s="353"/>
      <c r="G32" s="354" t="str">
        <f t="shared" si="2"/>
        <v>0</v>
      </c>
      <c r="H32" s="503"/>
      <c r="I32" s="503"/>
      <c r="J32" s="504"/>
      <c r="K32" s="3"/>
    </row>
    <row r="33" spans="3:13" ht="15.75">
      <c r="C33" s="352" t="s">
        <v>45</v>
      </c>
      <c r="D33" s="353"/>
      <c r="E33" s="354" t="str">
        <f t="shared" si="1"/>
        <v>0</v>
      </c>
      <c r="F33" s="355"/>
      <c r="G33" s="356"/>
      <c r="H33" s="503"/>
      <c r="I33" s="503"/>
      <c r="J33" s="504"/>
      <c r="K33" s="3"/>
    </row>
    <row r="34" spans="3:13" ht="15.75">
      <c r="C34" s="352" t="s">
        <v>40</v>
      </c>
      <c r="D34" s="353"/>
      <c r="E34" s="354" t="str">
        <f t="shared" si="1"/>
        <v>0</v>
      </c>
      <c r="F34" s="353"/>
      <c r="G34" s="354" t="str">
        <f t="shared" si="2"/>
        <v>0</v>
      </c>
      <c r="H34" s="503"/>
      <c r="I34" s="503"/>
      <c r="J34" s="504"/>
      <c r="K34" s="3"/>
    </row>
    <row r="35" spans="3:13" ht="15.75">
      <c r="C35" s="352" t="s">
        <v>264</v>
      </c>
      <c r="D35" s="355"/>
      <c r="E35" s="356"/>
      <c r="F35" s="355"/>
      <c r="G35" s="356"/>
      <c r="H35" s="503"/>
      <c r="I35" s="503"/>
      <c r="J35" s="504"/>
      <c r="K35" s="3"/>
    </row>
    <row r="36" spans="3:13" ht="15.75">
      <c r="C36" s="357" t="s">
        <v>265</v>
      </c>
      <c r="D36" s="358"/>
      <c r="E36" s="354" t="str">
        <f>IF(D36="","0", IF($H$21=0, " ",(D36/$H$21)))</f>
        <v>0</v>
      </c>
      <c r="F36" s="353"/>
      <c r="G36" s="354" t="str">
        <f>IF(F36="","0",IF($H$10=0, " ",(F36/$H$10)))</f>
        <v>0</v>
      </c>
      <c r="H36" s="503"/>
      <c r="I36" s="503"/>
      <c r="J36" s="504"/>
      <c r="K36" s="3"/>
    </row>
    <row r="37" spans="3:13" ht="15.75">
      <c r="C37" s="359" t="s">
        <v>266</v>
      </c>
      <c r="D37" s="360"/>
      <c r="E37" s="361" t="str">
        <f>IF(D37="","0", IF($H$21=0, " ",(D37/$H$21)))</f>
        <v>0</v>
      </c>
      <c r="F37" s="362"/>
      <c r="G37" s="361" t="str">
        <f>IF(F37="","0",IF($H$10=0, " ",(F37/$H$10)))</f>
        <v>0</v>
      </c>
      <c r="H37" s="521"/>
      <c r="I37" s="521"/>
      <c r="J37" s="522"/>
      <c r="K37" s="3"/>
    </row>
    <row r="38" spans="3:13" ht="18.75">
      <c r="C38" s="343" t="s">
        <v>247</v>
      </c>
      <c r="D38" s="397">
        <f>SUBTOTAL(109,D29:D37)</f>
        <v>0</v>
      </c>
      <c r="E38" s="398">
        <f t="shared" ref="E38:G38" si="3">SUBTOTAL(109,E29:E37)</f>
        <v>0</v>
      </c>
      <c r="F38" s="397">
        <f t="shared" si="3"/>
        <v>0</v>
      </c>
      <c r="G38" s="398">
        <f t="shared" si="3"/>
        <v>0</v>
      </c>
      <c r="H38" s="519"/>
      <c r="I38" s="519"/>
      <c r="J38" s="520"/>
      <c r="K38" s="3"/>
    </row>
    <row r="39" spans="3:13" ht="18.75">
      <c r="C39" s="500" t="s">
        <v>256</v>
      </c>
      <c r="D39" s="501"/>
      <c r="E39" s="501"/>
      <c r="F39" s="501"/>
      <c r="G39" s="501"/>
      <c r="H39" s="501"/>
      <c r="I39" s="501"/>
      <c r="J39" s="502"/>
      <c r="K39" s="3"/>
    </row>
    <row r="40" spans="3:13" ht="15.75">
      <c r="C40" s="363" t="s">
        <v>37</v>
      </c>
      <c r="D40" s="364"/>
      <c r="E40" s="365" t="str">
        <f>IF(D40="","0", IF($H$21=0, " ",(D40/$H$21)))</f>
        <v>0</v>
      </c>
      <c r="F40" s="364"/>
      <c r="G40" s="365" t="str">
        <f>IF(F40="","0",IF($H$10=0, " ",(F40/$H$10)))</f>
        <v>0</v>
      </c>
      <c r="H40" s="511"/>
      <c r="I40" s="511"/>
      <c r="J40" s="512"/>
      <c r="K40" s="3"/>
    </row>
    <row r="41" spans="3:13" ht="15.75">
      <c r="C41" s="366" t="s">
        <v>38</v>
      </c>
      <c r="D41" s="367"/>
      <c r="E41" s="368" t="str">
        <f t="shared" ref="E41:E42" si="4">IF(D41="","0", IF($H$21=0, " ",(D41/$H$21)))</f>
        <v>0</v>
      </c>
      <c r="F41" s="367"/>
      <c r="G41" s="368" t="str">
        <f t="shared" ref="G41:G42" si="5">IF(F41="","0",IF($H$10=0, " ",(F41/$H$10)))</f>
        <v>0</v>
      </c>
      <c r="H41" s="509"/>
      <c r="I41" s="509"/>
      <c r="J41" s="510"/>
      <c r="K41" s="3"/>
    </row>
    <row r="42" spans="3:13" ht="15.75">
      <c r="C42" s="369" t="s">
        <v>240</v>
      </c>
      <c r="D42" s="370"/>
      <c r="E42" s="371" t="str">
        <f t="shared" si="4"/>
        <v>0</v>
      </c>
      <c r="F42" s="370"/>
      <c r="G42" s="371" t="str">
        <f t="shared" si="5"/>
        <v>0</v>
      </c>
      <c r="H42" s="507"/>
      <c r="I42" s="507"/>
      <c r="J42" s="508"/>
      <c r="K42" s="3"/>
      <c r="M42" s="380"/>
    </row>
    <row r="43" spans="3:13" ht="18.75">
      <c r="C43" s="344" t="s">
        <v>247</v>
      </c>
      <c r="D43" s="399">
        <f>SUBTOTAL(109,D40:D42)</f>
        <v>0</v>
      </c>
      <c r="E43" s="400">
        <f>SUBTOTAL(109,E40:E42)</f>
        <v>0</v>
      </c>
      <c r="F43" s="399">
        <f>SUBTOTAL(109,F40:F42)</f>
        <v>0</v>
      </c>
      <c r="G43" s="400">
        <f>SUBTOTAL(109,G40:G42)</f>
        <v>0</v>
      </c>
      <c r="H43" s="531"/>
      <c r="I43" s="531"/>
      <c r="J43" s="532"/>
      <c r="K43" s="3"/>
    </row>
    <row r="44" spans="3:13" ht="18.75">
      <c r="C44" s="497" t="s">
        <v>257</v>
      </c>
      <c r="D44" s="498"/>
      <c r="E44" s="498"/>
      <c r="F44" s="498"/>
      <c r="G44" s="498"/>
      <c r="H44" s="498"/>
      <c r="I44" s="498"/>
      <c r="J44" s="499"/>
      <c r="K44" s="3"/>
    </row>
    <row r="45" spans="3:13" ht="15.75">
      <c r="C45" s="472"/>
      <c r="D45" s="372"/>
      <c r="E45" s="462" t="str">
        <f>IF(D45="","0", IF($H$21=0, " ",(D45/$H$21)))</f>
        <v>0</v>
      </c>
      <c r="F45" s="372"/>
      <c r="G45" s="462" t="str">
        <f>IF(F45="","0",IF($H$10=0, " ",(F45/$H$10)))</f>
        <v>0</v>
      </c>
      <c r="H45" s="529"/>
      <c r="I45" s="529"/>
      <c r="J45" s="530"/>
      <c r="K45" s="3"/>
    </row>
    <row r="46" spans="3:13" ht="15.75">
      <c r="C46" s="473"/>
      <c r="D46" s="373"/>
      <c r="E46" s="461" t="str">
        <f>IF(D46="","0", IF($H$21=0, " ",(D46/$H$21)))</f>
        <v>0</v>
      </c>
      <c r="F46" s="373"/>
      <c r="G46" s="460" t="str">
        <f>IF(F46="","0",IF($H$10=0, " ",(F46/$H$10)))</f>
        <v>0</v>
      </c>
      <c r="H46" s="527"/>
      <c r="I46" s="527"/>
      <c r="J46" s="528"/>
      <c r="K46" s="3"/>
    </row>
    <row r="47" spans="3:13" ht="18.75">
      <c r="C47" s="345" t="s">
        <v>247</v>
      </c>
      <c r="D47" s="401">
        <f>SUBTOTAL(109,D45:D46)</f>
        <v>0</v>
      </c>
      <c r="E47" s="402">
        <f>SUBTOTAL(109,E45:E46)</f>
        <v>0</v>
      </c>
      <c r="F47" s="401">
        <f>SUBTOTAL(109,F45:F46)</f>
        <v>0</v>
      </c>
      <c r="G47" s="402">
        <f>SUBTOTAL(109,G45:G46)</f>
        <v>0</v>
      </c>
      <c r="H47" s="525"/>
      <c r="I47" s="525"/>
      <c r="J47" s="526"/>
      <c r="K47" s="3"/>
    </row>
    <row r="48" spans="3:13" ht="26.45" customHeight="1" thickBot="1">
      <c r="C48" s="346" t="s">
        <v>25</v>
      </c>
      <c r="D48" s="347">
        <f>SUBTOTAL(109,D29:D47)</f>
        <v>0</v>
      </c>
      <c r="E48" s="348">
        <f>SUBTOTAL(109,E29:E47)</f>
        <v>0</v>
      </c>
      <c r="F48" s="347">
        <f>SUBTOTAL(109,F29:F47)</f>
        <v>0</v>
      </c>
      <c r="G48" s="348">
        <f>SUBTOTAL(109,G29:G47)</f>
        <v>0</v>
      </c>
      <c r="H48" s="523"/>
      <c r="I48" s="523"/>
      <c r="J48" s="524"/>
    </row>
    <row r="49" spans="3:15" ht="18.75">
      <c r="L49" s="50"/>
      <c r="N49" s="3"/>
      <c r="O49" s="3"/>
    </row>
    <row r="50" spans="3:15" ht="37.15" customHeight="1">
      <c r="C50" s="220" t="s">
        <v>303</v>
      </c>
      <c r="D50" s="334">
        <f>D48</f>
        <v>0</v>
      </c>
      <c r="F50" s="513" t="s">
        <v>302</v>
      </c>
      <c r="G50" s="513"/>
      <c r="H50" s="513"/>
      <c r="I50" s="184"/>
      <c r="J50" s="184"/>
      <c r="K50" s="184"/>
      <c r="L50" s="51"/>
      <c r="M50" s="3"/>
      <c r="N50" s="3"/>
      <c r="O50" s="3"/>
    </row>
    <row r="51" spans="3:15" ht="37.9" customHeight="1">
      <c r="C51" s="220" t="s">
        <v>215</v>
      </c>
      <c r="D51" s="334">
        <f>F48</f>
        <v>0</v>
      </c>
      <c r="F51" s="513"/>
      <c r="G51" s="513"/>
      <c r="H51" s="513"/>
      <c r="I51" s="184"/>
      <c r="J51" s="184"/>
      <c r="K51" s="184"/>
      <c r="L51" s="51"/>
      <c r="M51" s="3"/>
      <c r="N51" s="3"/>
      <c r="O51" s="3"/>
    </row>
    <row r="52" spans="3:15" ht="12.6" customHeight="1">
      <c r="C52" s="52"/>
      <c r="D52" s="53"/>
      <c r="E52" s="51"/>
      <c r="F52" s="51"/>
      <c r="G52" s="51"/>
      <c r="H52" s="51"/>
      <c r="I52" s="51"/>
      <c r="J52" s="51"/>
      <c r="K52" s="51"/>
      <c r="L52" s="51"/>
      <c r="M52" s="3"/>
      <c r="N52" s="3"/>
      <c r="O52" s="3"/>
    </row>
    <row r="53" spans="3:15" ht="27" customHeight="1">
      <c r="C53" s="514" t="s">
        <v>269</v>
      </c>
      <c r="D53" s="514"/>
      <c r="E53" s="514"/>
      <c r="F53" s="514"/>
      <c r="G53" s="514"/>
      <c r="H53" s="514"/>
      <c r="I53" s="185"/>
      <c r="J53" s="185"/>
      <c r="K53" s="185"/>
      <c r="L53" s="51"/>
      <c r="M53" s="3"/>
      <c r="N53" s="3"/>
      <c r="O53" s="3"/>
    </row>
    <row r="54" spans="3:15" ht="15.75" customHeight="1">
      <c r="C54" s="52"/>
      <c r="D54" s="53"/>
      <c r="E54" s="51"/>
      <c r="F54" s="51"/>
      <c r="G54" s="51"/>
      <c r="H54" s="51"/>
      <c r="I54" s="51"/>
      <c r="J54" s="51"/>
      <c r="K54" s="51"/>
      <c r="L54" s="51"/>
      <c r="M54" s="3"/>
      <c r="N54" s="3"/>
      <c r="O54" s="3"/>
    </row>
  </sheetData>
  <sheetProtection formatColumns="0" formatRows="0" insertColumns="0" insertRows="0" deleteColumns="0" deleteRows="0"/>
  <protectedRanges>
    <protectedRange algorithmName="SHA-512" hashValue="x3gUJsShKC4mcI+fkaNIAMM2BAlvUDNkVabiawTkwUHyAOCtI0ri2nLCwZw9AzeDIJfHcSJB60Mq/3h6tMEy0w==" saltValue="drrku7G/SIA8aIb7rFpEfg==" spinCount="100000" sqref="L49 G40:G42 G29:G37 D48:G48 D50:D54 E40:E42 H29:H47 E29:E37 E44:E46 G44:G46 H10:H23" name="Locked Cells"/>
    <protectedRange algorithmName="SHA-512" hashValue="x3gUJsShKC4mcI+fkaNIAMM2BAlvUDNkVabiawTkwUHyAOCtI0ri2nLCwZw9AzeDIJfHcSJB60Mq/3h6tMEy0w==" saltValue="drrku7G/SIA8aIb7rFpEfg==" spinCount="100000" sqref="M42" name="Locked Cells_1"/>
  </protectedRanges>
  <mergeCells count="39">
    <mergeCell ref="C22:G22"/>
    <mergeCell ref="C5:H5"/>
    <mergeCell ref="C21:G21"/>
    <mergeCell ref="C3:H3"/>
    <mergeCell ref="C1:H1"/>
    <mergeCell ref="C2:H2"/>
    <mergeCell ref="C7:H7"/>
    <mergeCell ref="E8:F8"/>
    <mergeCell ref="H8:H9"/>
    <mergeCell ref="G8:G9"/>
    <mergeCell ref="D8:D9"/>
    <mergeCell ref="C8:C9"/>
    <mergeCell ref="F50:H51"/>
    <mergeCell ref="C53:H53"/>
    <mergeCell ref="C23:G23"/>
    <mergeCell ref="C24:H24"/>
    <mergeCell ref="H38:J38"/>
    <mergeCell ref="H37:J37"/>
    <mergeCell ref="H36:J36"/>
    <mergeCell ref="H35:J35"/>
    <mergeCell ref="H34:J34"/>
    <mergeCell ref="H33:J33"/>
    <mergeCell ref="H32:J32"/>
    <mergeCell ref="H48:J48"/>
    <mergeCell ref="H47:J47"/>
    <mergeCell ref="H46:J46"/>
    <mergeCell ref="H45:J45"/>
    <mergeCell ref="H43:J43"/>
    <mergeCell ref="H27:J27"/>
    <mergeCell ref="C26:J26"/>
    <mergeCell ref="C28:J28"/>
    <mergeCell ref="C44:J44"/>
    <mergeCell ref="C39:J39"/>
    <mergeCell ref="H31:J31"/>
    <mergeCell ref="H30:J30"/>
    <mergeCell ref="H29:J29"/>
    <mergeCell ref="H42:J42"/>
    <mergeCell ref="H41:J41"/>
    <mergeCell ref="H40:J40"/>
  </mergeCells>
  <conditionalFormatting sqref="D50">
    <cfRule type="expression" dxfId="18" priority="8" stopIfTrue="1">
      <formula>AND($H$21=0,$D$50=0)</formula>
    </cfRule>
    <cfRule type="cellIs" dxfId="17" priority="11" operator="equal">
      <formula>$H$21</formula>
    </cfRule>
    <cfRule type="cellIs" dxfId="16" priority="14" operator="notEqual">
      <formula>$H$21</formula>
    </cfRule>
  </conditionalFormatting>
  <conditionalFormatting sqref="D51">
    <cfRule type="expression" dxfId="15" priority="3">
      <formula>AND($H$10=0,$D$51=0)</formula>
    </cfRule>
    <cfRule type="cellIs" dxfId="14" priority="4" operator="equal">
      <formula>$H$10</formula>
    </cfRule>
    <cfRule type="cellIs" dxfId="13" priority="5" operator="notEqual">
      <formula>$H$10</formula>
    </cfRule>
  </conditionalFormatting>
  <conditionalFormatting sqref="H23">
    <cfRule type="expression" dxfId="12" priority="9" stopIfTrue="1">
      <formula>$E$10=0</formula>
    </cfRule>
    <cfRule type="cellIs" dxfId="11" priority="10" operator="greaterThanOrEqual">
      <formula>2</formula>
    </cfRule>
    <cfRule type="cellIs" dxfId="10" priority="12" operator="between">
      <formula>0</formula>
      <formula>2</formula>
    </cfRule>
  </conditionalFormatting>
  <dataValidations count="2">
    <dataValidation type="list" allowBlank="1" showInputMessage="1" showErrorMessage="1" sqref="G10" xr:uid="{50C25542-B2EF-4174-9479-C447A7E61AA2}">
      <formula1>$A$14:$A$15</formula1>
    </dataValidation>
    <dataValidation type="list" allowBlank="1" showInputMessage="1" showErrorMessage="1" sqref="G11:G20" xr:uid="{ECDC7D73-FD05-4CDB-885A-D5EEC8CCED4E}">
      <formula1>"Confirmed,Pending"</formula1>
    </dataValidation>
  </dataValidations>
  <pageMargins left="0.70866141732283505" right="0.70866141732283505" top="0.74803149606299202" bottom="0.74803149606299202" header="0.31496062992126" footer="0.31496062992126"/>
  <pageSetup scale="66" fitToHeight="2" orientation="landscape" r:id="rId1"/>
  <rowBreaks count="1" manualBreakCount="1">
    <brk id="24" min="2" max="9" man="1"/>
  </rowBreak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0D483BB-1208-4C4E-98C4-C9C83C81F14A}">
          <x14:formula1>
            <xm:f>ControlList!$B$3:$B$4</xm:f>
          </x14:formula1>
          <xm:sqref>D11:D20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C660-2A35-4B51-890A-0BE3540C9725}">
  <sheetPr codeName="Sheet7">
    <tabColor rgb="FF00676A"/>
    <pageSetUpPr fitToPage="1"/>
  </sheetPr>
  <dimension ref="A1:CES25"/>
  <sheetViews>
    <sheetView showGridLines="0" topLeftCell="A2" zoomScale="70" zoomScaleNormal="70" zoomScaleSheetLayoutView="75" workbookViewId="0">
      <selection activeCell="P23" sqref="P23"/>
    </sheetView>
  </sheetViews>
  <sheetFormatPr defaultRowHeight="15"/>
  <cols>
    <col min="1" max="1" width="1.140625" customWidth="1"/>
    <col min="2" max="2" width="32" customWidth="1"/>
    <col min="3" max="3" width="39" customWidth="1"/>
    <col min="4" max="4" width="48.28515625" customWidth="1"/>
    <col min="5" max="5" width="16.7109375" customWidth="1"/>
    <col min="6" max="6" width="10.7109375" customWidth="1"/>
    <col min="7" max="7" width="16.7109375" customWidth="1"/>
    <col min="8" max="8" width="11.28515625" customWidth="1"/>
    <col min="9" max="10" width="32.7109375" customWidth="1"/>
    <col min="11" max="12" width="22" customWidth="1"/>
    <col min="13" max="13" width="22.85546875" customWidth="1"/>
    <col min="14" max="14" width="20.140625" customWidth="1"/>
    <col min="19" max="19" width="16.7109375" customWidth="1"/>
    <col min="20" max="20" width="18" customWidth="1"/>
  </cols>
  <sheetData>
    <row r="1" spans="1:2177" s="1" customFormat="1" ht="14.45" customHeight="1">
      <c r="B1" s="548"/>
      <c r="C1" s="548"/>
      <c r="D1" s="548"/>
      <c r="E1" s="548"/>
      <c r="F1" s="548"/>
      <c r="G1" s="548"/>
      <c r="H1" s="548"/>
      <c r="I1" s="548"/>
      <c r="J1" s="548"/>
      <c r="K1" s="548"/>
      <c r="L1" s="548"/>
      <c r="M1" s="548"/>
      <c r="N1" s="548"/>
      <c r="O1" s="33"/>
      <c r="P1" s="3"/>
      <c r="Q1" s="3"/>
      <c r="R1" s="3"/>
      <c r="S1" s="3"/>
      <c r="T1" s="3"/>
    </row>
    <row r="2" spans="1:2177" s="1" customFormat="1" ht="64.900000000000006" customHeight="1">
      <c r="B2" s="549" t="s">
        <v>292</v>
      </c>
      <c r="C2" s="549"/>
      <c r="D2" s="549"/>
      <c r="E2" s="549"/>
      <c r="F2" s="549"/>
      <c r="G2" s="549"/>
      <c r="H2" s="549"/>
      <c r="I2" s="549"/>
      <c r="J2" s="549"/>
      <c r="K2" s="549"/>
      <c r="L2" s="549"/>
      <c r="M2" s="549"/>
      <c r="N2" s="549"/>
      <c r="O2" s="32"/>
      <c r="P2" s="34"/>
      <c r="Q2" s="2"/>
      <c r="R2" s="3"/>
      <c r="S2" s="3"/>
      <c r="T2" s="3"/>
    </row>
    <row r="3" spans="1:2177" s="1" customFormat="1" ht="14.45" customHeight="1">
      <c r="B3" s="548"/>
      <c r="C3" s="548"/>
      <c r="D3" s="548"/>
      <c r="E3" s="548"/>
      <c r="F3" s="548"/>
      <c r="G3" s="548"/>
      <c r="H3" s="548"/>
      <c r="I3" s="548"/>
      <c r="J3" s="548"/>
      <c r="K3" s="548"/>
      <c r="L3" s="548"/>
      <c r="M3" s="548"/>
      <c r="N3" s="548"/>
      <c r="O3" s="33"/>
      <c r="P3" s="34"/>
      <c r="Q3" s="2"/>
      <c r="R3" s="3"/>
      <c r="S3" s="3"/>
      <c r="T3" s="3"/>
    </row>
    <row r="4" spans="1:2177" s="1" customFormat="1" ht="16.149999999999999" customHeight="1">
      <c r="B4" s="33"/>
      <c r="C4" s="33"/>
      <c r="D4" s="33"/>
      <c r="E4" s="33"/>
      <c r="F4" s="33"/>
      <c r="G4" s="33"/>
      <c r="H4" s="33"/>
      <c r="I4" s="33"/>
      <c r="J4" s="33"/>
      <c r="K4" s="33"/>
      <c r="L4" s="33"/>
      <c r="M4" s="33"/>
      <c r="N4" s="33"/>
      <c r="O4" s="33"/>
      <c r="P4" s="34"/>
      <c r="Q4" s="2"/>
      <c r="R4" s="3"/>
      <c r="S4" s="3"/>
      <c r="T4" s="3"/>
    </row>
    <row r="5" spans="1:2177" ht="63" customHeight="1">
      <c r="B5" s="547" t="s">
        <v>304</v>
      </c>
      <c r="C5" s="547"/>
      <c r="D5" s="547"/>
      <c r="E5" s="547"/>
      <c r="F5" s="547"/>
      <c r="G5" s="547"/>
      <c r="H5" s="547"/>
      <c r="I5" s="547"/>
      <c r="J5" s="547"/>
      <c r="K5" s="547"/>
      <c r="L5" s="547"/>
      <c r="M5" s="547"/>
      <c r="N5" s="547"/>
      <c r="O5" s="54"/>
    </row>
    <row r="6" spans="1:2177" ht="15.6" customHeight="1">
      <c r="B6" s="55"/>
      <c r="C6" s="55"/>
      <c r="D6" s="55"/>
      <c r="E6" s="55"/>
      <c r="F6" s="55"/>
      <c r="G6" s="55"/>
      <c r="H6" s="55"/>
      <c r="I6" s="55"/>
      <c r="J6" s="55"/>
      <c r="K6" s="55"/>
      <c r="L6" s="55"/>
      <c r="M6" s="55"/>
      <c r="N6" s="11"/>
      <c r="O6" s="11"/>
    </row>
    <row r="7" spans="1:2177" s="57" customFormat="1" ht="56.25" customHeight="1">
      <c r="A7" s="56"/>
      <c r="B7" s="223" t="s">
        <v>46</v>
      </c>
      <c r="C7" s="224" t="s">
        <v>204</v>
      </c>
      <c r="D7" s="224" t="s">
        <v>95</v>
      </c>
      <c r="E7" s="224" t="s">
        <v>293</v>
      </c>
      <c r="F7" s="224" t="s">
        <v>310</v>
      </c>
      <c r="G7" s="224" t="s">
        <v>294</v>
      </c>
      <c r="H7" s="224" t="s">
        <v>311</v>
      </c>
      <c r="I7" s="278" t="s">
        <v>267</v>
      </c>
      <c r="J7" s="223" t="s">
        <v>268</v>
      </c>
      <c r="K7" s="225" t="s">
        <v>297</v>
      </c>
      <c r="L7" s="224" t="s">
        <v>295</v>
      </c>
      <c r="M7" s="225" t="s">
        <v>298</v>
      </c>
      <c r="N7" s="224" t="s">
        <v>296</v>
      </c>
      <c r="O7" s="56"/>
      <c r="P7" s="56"/>
      <c r="Q7" s="2"/>
      <c r="R7" s="2"/>
      <c r="S7" s="2"/>
      <c r="T7" s="2"/>
      <c r="U7" s="2"/>
      <c r="V7" s="2"/>
      <c r="W7" s="2"/>
      <c r="X7" s="2"/>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c r="QZ7" s="56"/>
      <c r="RA7" s="56"/>
      <c r="RB7" s="56"/>
      <c r="RC7" s="56"/>
      <c r="RD7" s="56"/>
      <c r="RE7" s="56"/>
      <c r="RF7" s="56"/>
      <c r="RG7" s="56"/>
      <c r="RH7" s="56"/>
      <c r="RI7" s="56"/>
      <c r="RJ7" s="56"/>
      <c r="RK7" s="56"/>
      <c r="RL7" s="56"/>
      <c r="RM7" s="56"/>
      <c r="RN7" s="56"/>
      <c r="RO7" s="56"/>
      <c r="RP7" s="56"/>
      <c r="RQ7" s="56"/>
      <c r="RR7" s="56"/>
      <c r="RS7" s="56"/>
      <c r="RT7" s="56"/>
      <c r="RU7" s="56"/>
      <c r="RV7" s="56"/>
      <c r="RW7" s="56"/>
      <c r="RX7" s="56"/>
      <c r="RY7" s="56"/>
      <c r="RZ7" s="56"/>
      <c r="SA7" s="56"/>
      <c r="SB7" s="56"/>
      <c r="SC7" s="56"/>
      <c r="SD7" s="56"/>
      <c r="SE7" s="56"/>
      <c r="SF7" s="56"/>
      <c r="SG7" s="56"/>
      <c r="SH7" s="56"/>
      <c r="SI7" s="56"/>
      <c r="SJ7" s="56"/>
      <c r="SK7" s="56"/>
      <c r="SL7" s="56"/>
      <c r="SM7" s="56"/>
      <c r="SN7" s="56"/>
      <c r="SO7" s="56"/>
      <c r="SP7" s="56"/>
      <c r="SQ7" s="56"/>
      <c r="SR7" s="56"/>
      <c r="SS7" s="56"/>
      <c r="ST7" s="56"/>
      <c r="SU7" s="56"/>
      <c r="SV7" s="56"/>
      <c r="SW7" s="56"/>
      <c r="SX7" s="56"/>
      <c r="SY7" s="56"/>
      <c r="SZ7" s="56"/>
      <c r="TA7" s="56"/>
      <c r="TB7" s="56"/>
      <c r="TC7" s="56"/>
      <c r="TD7" s="56"/>
      <c r="TE7" s="56"/>
      <c r="TF7" s="56"/>
      <c r="TG7" s="56"/>
      <c r="TH7" s="56"/>
      <c r="TI7" s="56"/>
      <c r="TJ7" s="56"/>
      <c r="TK7" s="56"/>
      <c r="TL7" s="56"/>
      <c r="TM7" s="56"/>
      <c r="TN7" s="56"/>
      <c r="TO7" s="56"/>
      <c r="TP7" s="56"/>
      <c r="TQ7" s="56"/>
      <c r="TR7" s="56"/>
      <c r="TS7" s="56"/>
      <c r="TT7" s="56"/>
      <c r="TU7" s="56"/>
      <c r="TV7" s="56"/>
      <c r="TW7" s="56"/>
      <c r="TX7" s="56"/>
      <c r="TY7" s="56"/>
      <c r="TZ7" s="56"/>
      <c r="UA7" s="56"/>
      <c r="UB7" s="56"/>
      <c r="UC7" s="56"/>
      <c r="UD7" s="56"/>
      <c r="UE7" s="56"/>
      <c r="UF7" s="56"/>
      <c r="UG7" s="56"/>
      <c r="UH7" s="56"/>
      <c r="UI7" s="56"/>
      <c r="UJ7" s="56"/>
      <c r="UK7" s="56"/>
      <c r="UL7" s="56"/>
      <c r="UM7" s="56"/>
      <c r="UN7" s="56"/>
      <c r="UO7" s="56"/>
      <c r="UP7" s="56"/>
      <c r="UQ7" s="56"/>
      <c r="UR7" s="56"/>
      <c r="US7" s="56"/>
      <c r="UT7" s="56"/>
      <c r="UU7" s="56"/>
      <c r="UV7" s="56"/>
      <c r="UW7" s="56"/>
      <c r="UX7" s="56"/>
      <c r="UY7" s="56"/>
      <c r="UZ7" s="56"/>
      <c r="VA7" s="56"/>
      <c r="VB7" s="56"/>
      <c r="VC7" s="56"/>
      <c r="VD7" s="56"/>
      <c r="VE7" s="56"/>
      <c r="VF7" s="56"/>
      <c r="VG7" s="56"/>
      <c r="VH7" s="56"/>
      <c r="VI7" s="56"/>
      <c r="VJ7" s="56"/>
      <c r="VK7" s="56"/>
      <c r="VL7" s="56"/>
      <c r="VM7" s="56"/>
      <c r="VN7" s="56"/>
      <c r="VO7" s="56"/>
      <c r="VP7" s="56"/>
      <c r="VQ7" s="56"/>
      <c r="VR7" s="56"/>
      <c r="VS7" s="56"/>
      <c r="VT7" s="56"/>
      <c r="VU7" s="56"/>
      <c r="VV7" s="56"/>
      <c r="VW7" s="56"/>
      <c r="VX7" s="56"/>
      <c r="VY7" s="56"/>
      <c r="VZ7" s="56"/>
      <c r="WA7" s="56"/>
      <c r="WB7" s="56"/>
      <c r="WC7" s="56"/>
      <c r="WD7" s="56"/>
      <c r="WE7" s="56"/>
      <c r="WF7" s="56"/>
      <c r="WG7" s="56"/>
      <c r="WH7" s="56"/>
      <c r="WI7" s="56"/>
      <c r="WJ7" s="56"/>
      <c r="WK7" s="56"/>
      <c r="WL7" s="56"/>
      <c r="WM7" s="56"/>
      <c r="WN7" s="56"/>
      <c r="WO7" s="56"/>
      <c r="WP7" s="56"/>
      <c r="WQ7" s="56"/>
      <c r="WR7" s="56"/>
      <c r="WS7" s="56"/>
      <c r="WT7" s="56"/>
      <c r="WU7" s="56"/>
      <c r="WV7" s="56"/>
      <c r="WW7" s="56"/>
      <c r="WX7" s="56"/>
      <c r="WY7" s="56"/>
      <c r="WZ7" s="56"/>
      <c r="XA7" s="56"/>
      <c r="XB7" s="56"/>
      <c r="XC7" s="56"/>
      <c r="XD7" s="56"/>
      <c r="XE7" s="56"/>
      <c r="XF7" s="56"/>
      <c r="XG7" s="56"/>
      <c r="XH7" s="56"/>
      <c r="XI7" s="56"/>
      <c r="XJ7" s="56"/>
      <c r="XK7" s="56"/>
      <c r="XL7" s="56"/>
      <c r="XM7" s="56"/>
      <c r="XN7" s="56"/>
      <c r="XO7" s="56"/>
      <c r="XP7" s="56"/>
      <c r="XQ7" s="56"/>
      <c r="XR7" s="56"/>
      <c r="XS7" s="56"/>
      <c r="XT7" s="56"/>
      <c r="XU7" s="56"/>
      <c r="XV7" s="56"/>
      <c r="XW7" s="56"/>
      <c r="XX7" s="56"/>
      <c r="XY7" s="56"/>
      <c r="XZ7" s="56"/>
      <c r="YA7" s="56"/>
      <c r="YB7" s="56"/>
      <c r="YC7" s="56"/>
      <c r="YD7" s="56"/>
      <c r="YE7" s="56"/>
      <c r="YF7" s="56"/>
      <c r="YG7" s="56"/>
      <c r="YH7" s="56"/>
      <c r="YI7" s="56"/>
      <c r="YJ7" s="56"/>
      <c r="YK7" s="56"/>
      <c r="YL7" s="56"/>
      <c r="YM7" s="56"/>
      <c r="YN7" s="56"/>
      <c r="YO7" s="56"/>
      <c r="YP7" s="56"/>
      <c r="YQ7" s="56"/>
      <c r="YR7" s="56"/>
      <c r="YS7" s="56"/>
      <c r="YT7" s="56"/>
      <c r="YU7" s="56"/>
      <c r="YV7" s="56"/>
      <c r="YW7" s="56"/>
      <c r="YX7" s="56"/>
      <c r="YY7" s="56"/>
      <c r="YZ7" s="56"/>
      <c r="ZA7" s="56"/>
      <c r="ZB7" s="56"/>
      <c r="ZC7" s="56"/>
      <c r="ZD7" s="56"/>
      <c r="ZE7" s="56"/>
      <c r="ZF7" s="56"/>
      <c r="ZG7" s="56"/>
      <c r="ZH7" s="56"/>
      <c r="ZI7" s="56"/>
      <c r="ZJ7" s="56"/>
      <c r="ZK7" s="56"/>
      <c r="ZL7" s="56"/>
      <c r="ZM7" s="56"/>
      <c r="ZN7" s="56"/>
      <c r="ZO7" s="56"/>
      <c r="ZP7" s="56"/>
      <c r="ZQ7" s="56"/>
      <c r="ZR7" s="56"/>
      <c r="ZS7" s="56"/>
      <c r="ZT7" s="56"/>
      <c r="ZU7" s="56"/>
      <c r="ZV7" s="56"/>
      <c r="ZW7" s="56"/>
      <c r="ZX7" s="56"/>
      <c r="ZY7" s="56"/>
      <c r="ZZ7" s="56"/>
      <c r="AAA7" s="56"/>
      <c r="AAB7" s="56"/>
      <c r="AAC7" s="56"/>
      <c r="AAD7" s="56"/>
      <c r="AAE7" s="56"/>
      <c r="AAF7" s="56"/>
      <c r="AAG7" s="56"/>
      <c r="AAH7" s="56"/>
      <c r="AAI7" s="56"/>
      <c r="AAJ7" s="56"/>
      <c r="AAK7" s="56"/>
      <c r="AAL7" s="56"/>
      <c r="AAM7" s="56"/>
      <c r="AAN7" s="56"/>
      <c r="AAO7" s="56"/>
      <c r="AAP7" s="56"/>
      <c r="AAQ7" s="56"/>
      <c r="AAR7" s="56"/>
      <c r="AAS7" s="56"/>
      <c r="AAT7" s="56"/>
      <c r="AAU7" s="56"/>
      <c r="AAV7" s="56"/>
      <c r="AAW7" s="56"/>
      <c r="AAX7" s="56"/>
      <c r="AAY7" s="56"/>
      <c r="AAZ7" s="56"/>
      <c r="ABA7" s="56"/>
      <c r="ABB7" s="56"/>
      <c r="ABC7" s="56"/>
      <c r="ABD7" s="56"/>
      <c r="ABE7" s="56"/>
      <c r="ABF7" s="56"/>
      <c r="ABG7" s="56"/>
      <c r="ABH7" s="56"/>
      <c r="ABI7" s="56"/>
      <c r="ABJ7" s="56"/>
      <c r="ABK7" s="56"/>
      <c r="ABL7" s="56"/>
      <c r="ABM7" s="56"/>
      <c r="ABN7" s="56"/>
      <c r="ABO7" s="56"/>
      <c r="ABP7" s="56"/>
      <c r="ABQ7" s="56"/>
      <c r="ABR7" s="56"/>
      <c r="ABS7" s="56"/>
      <c r="ABT7" s="56"/>
      <c r="ABU7" s="56"/>
      <c r="ABV7" s="56"/>
      <c r="ABW7" s="56"/>
      <c r="ABX7" s="56"/>
      <c r="ABY7" s="56"/>
      <c r="ABZ7" s="56"/>
      <c r="ACA7" s="56"/>
      <c r="ACB7" s="56"/>
      <c r="ACC7" s="56"/>
      <c r="ACD7" s="56"/>
      <c r="ACE7" s="56"/>
      <c r="ACF7" s="56"/>
      <c r="ACG7" s="56"/>
      <c r="ACH7" s="56"/>
      <c r="ACI7" s="56"/>
      <c r="ACJ7" s="56"/>
      <c r="ACK7" s="56"/>
      <c r="ACL7" s="56"/>
      <c r="ACM7" s="56"/>
      <c r="ACN7" s="56"/>
      <c r="ACO7" s="56"/>
      <c r="ACP7" s="56"/>
      <c r="ACQ7" s="56"/>
      <c r="ACR7" s="56"/>
      <c r="ACS7" s="56"/>
      <c r="ACT7" s="56"/>
      <c r="ACU7" s="56"/>
      <c r="ACV7" s="56"/>
      <c r="ACW7" s="56"/>
      <c r="ACX7" s="56"/>
      <c r="ACY7" s="56"/>
      <c r="ACZ7" s="56"/>
      <c r="ADA7" s="56"/>
      <c r="ADB7" s="56"/>
      <c r="ADC7" s="56"/>
      <c r="ADD7" s="56"/>
      <c r="ADE7" s="56"/>
      <c r="ADF7" s="56"/>
      <c r="ADG7" s="56"/>
      <c r="ADH7" s="56"/>
      <c r="ADI7" s="56"/>
      <c r="ADJ7" s="56"/>
      <c r="ADK7" s="56"/>
      <c r="ADL7" s="56"/>
      <c r="ADM7" s="56"/>
      <c r="ADN7" s="56"/>
      <c r="ADO7" s="56"/>
      <c r="ADP7" s="56"/>
      <c r="ADQ7" s="56"/>
      <c r="ADR7" s="56"/>
      <c r="ADS7" s="56"/>
      <c r="ADT7" s="56"/>
      <c r="ADU7" s="56"/>
      <c r="ADV7" s="56"/>
      <c r="ADW7" s="56"/>
      <c r="ADX7" s="56"/>
      <c r="ADY7" s="56"/>
      <c r="ADZ7" s="56"/>
      <c r="AEA7" s="56"/>
      <c r="AEB7" s="56"/>
      <c r="AEC7" s="56"/>
      <c r="AED7" s="56"/>
      <c r="AEE7" s="56"/>
      <c r="AEF7" s="56"/>
      <c r="AEG7" s="56"/>
      <c r="AEH7" s="56"/>
      <c r="AEI7" s="56"/>
      <c r="AEJ7" s="56"/>
      <c r="AEK7" s="56"/>
      <c r="AEL7" s="56"/>
      <c r="AEM7" s="56"/>
      <c r="AEN7" s="56"/>
      <c r="AEO7" s="56"/>
      <c r="AEP7" s="56"/>
      <c r="AEQ7" s="56"/>
      <c r="AER7" s="56"/>
      <c r="AES7" s="56"/>
      <c r="AET7" s="56"/>
      <c r="AEU7" s="56"/>
      <c r="AEV7" s="56"/>
      <c r="AEW7" s="56"/>
      <c r="AEX7" s="56"/>
      <c r="AEY7" s="56"/>
      <c r="AEZ7" s="56"/>
      <c r="AFA7" s="56"/>
      <c r="AFB7" s="56"/>
      <c r="AFC7" s="56"/>
      <c r="AFD7" s="56"/>
      <c r="AFE7" s="56"/>
      <c r="AFF7" s="56"/>
      <c r="AFG7" s="56"/>
      <c r="AFH7" s="56"/>
      <c r="AFI7" s="56"/>
      <c r="AFJ7" s="56"/>
      <c r="AFK7" s="56"/>
      <c r="AFL7" s="56"/>
      <c r="AFM7" s="56"/>
      <c r="AFN7" s="56"/>
      <c r="AFO7" s="56"/>
      <c r="AFP7" s="56"/>
      <c r="AFQ7" s="56"/>
      <c r="AFR7" s="56"/>
      <c r="AFS7" s="56"/>
      <c r="AFT7" s="56"/>
      <c r="AFU7" s="56"/>
      <c r="AFV7" s="56"/>
      <c r="AFW7" s="56"/>
      <c r="AFX7" s="56"/>
      <c r="AFY7" s="56"/>
      <c r="AFZ7" s="56"/>
      <c r="AGA7" s="56"/>
      <c r="AGB7" s="56"/>
      <c r="AGC7" s="56"/>
      <c r="AGD7" s="56"/>
      <c r="AGE7" s="56"/>
      <c r="AGF7" s="56"/>
      <c r="AGG7" s="56"/>
      <c r="AGH7" s="56"/>
      <c r="AGI7" s="56"/>
      <c r="AGJ7" s="56"/>
      <c r="AGK7" s="56"/>
      <c r="AGL7" s="56"/>
      <c r="AGM7" s="56"/>
      <c r="AGN7" s="56"/>
      <c r="AGO7" s="56"/>
      <c r="AGP7" s="56"/>
      <c r="AGQ7" s="56"/>
      <c r="AGR7" s="56"/>
      <c r="AGS7" s="56"/>
      <c r="AGT7" s="56"/>
      <c r="AGU7" s="56"/>
      <c r="AGV7" s="56"/>
      <c r="AGW7" s="56"/>
      <c r="AGX7" s="56"/>
      <c r="AGY7" s="56"/>
      <c r="AGZ7" s="56"/>
      <c r="AHA7" s="56"/>
      <c r="AHB7" s="56"/>
      <c r="AHC7" s="56"/>
      <c r="AHD7" s="56"/>
      <c r="AHE7" s="56"/>
      <c r="AHF7" s="56"/>
      <c r="AHG7" s="56"/>
      <c r="AHH7" s="56"/>
      <c r="AHI7" s="56"/>
      <c r="AHJ7" s="56"/>
      <c r="AHK7" s="56"/>
      <c r="AHL7" s="56"/>
      <c r="AHM7" s="56"/>
      <c r="AHN7" s="56"/>
      <c r="AHO7" s="56"/>
      <c r="AHP7" s="56"/>
      <c r="AHQ7" s="56"/>
      <c r="AHR7" s="56"/>
      <c r="AHS7" s="56"/>
      <c r="AHT7" s="56"/>
      <c r="AHU7" s="56"/>
      <c r="AHV7" s="56"/>
      <c r="AHW7" s="56"/>
      <c r="AHX7" s="56"/>
      <c r="AHY7" s="56"/>
      <c r="AHZ7" s="56"/>
      <c r="AIA7" s="56"/>
      <c r="AIB7" s="56"/>
      <c r="AIC7" s="56"/>
      <c r="AID7" s="56"/>
      <c r="AIE7" s="56"/>
      <c r="AIF7" s="56"/>
      <c r="AIG7" s="56"/>
      <c r="AIH7" s="56"/>
      <c r="AII7" s="56"/>
      <c r="AIJ7" s="56"/>
      <c r="AIK7" s="56"/>
      <c r="AIL7" s="56"/>
      <c r="AIM7" s="56"/>
      <c r="AIN7" s="56"/>
      <c r="AIO7" s="56"/>
      <c r="AIP7" s="56"/>
      <c r="AIQ7" s="56"/>
      <c r="AIR7" s="56"/>
      <c r="AIS7" s="56"/>
      <c r="AIT7" s="56"/>
      <c r="AIU7" s="56"/>
      <c r="AIV7" s="56"/>
      <c r="AIW7" s="56"/>
      <c r="AIX7" s="56"/>
      <c r="AIY7" s="56"/>
      <c r="AIZ7" s="56"/>
      <c r="AJA7" s="56"/>
      <c r="AJB7" s="56"/>
      <c r="AJC7" s="56"/>
      <c r="AJD7" s="56"/>
      <c r="AJE7" s="56"/>
      <c r="AJF7" s="56"/>
      <c r="AJG7" s="56"/>
      <c r="AJH7" s="56"/>
      <c r="AJI7" s="56"/>
      <c r="AJJ7" s="56"/>
      <c r="AJK7" s="56"/>
      <c r="AJL7" s="56"/>
      <c r="AJM7" s="56"/>
      <c r="AJN7" s="56"/>
      <c r="AJO7" s="56"/>
      <c r="AJP7" s="56"/>
      <c r="AJQ7" s="56"/>
      <c r="AJR7" s="56"/>
      <c r="AJS7" s="56"/>
      <c r="AJT7" s="56"/>
      <c r="AJU7" s="56"/>
      <c r="AJV7" s="56"/>
      <c r="AJW7" s="56"/>
      <c r="AJX7" s="56"/>
      <c r="AJY7" s="56"/>
      <c r="AJZ7" s="56"/>
      <c r="AKA7" s="56"/>
      <c r="AKB7" s="56"/>
      <c r="AKC7" s="56"/>
      <c r="AKD7" s="56"/>
      <c r="AKE7" s="56"/>
      <c r="AKF7" s="56"/>
      <c r="AKG7" s="56"/>
      <c r="AKH7" s="56"/>
      <c r="AKI7" s="56"/>
      <c r="AKJ7" s="56"/>
      <c r="AKK7" s="56"/>
      <c r="AKL7" s="56"/>
      <c r="AKM7" s="56"/>
      <c r="AKN7" s="56"/>
      <c r="AKO7" s="56"/>
      <c r="AKP7" s="56"/>
      <c r="AKQ7" s="56"/>
      <c r="AKR7" s="56"/>
      <c r="AKS7" s="56"/>
      <c r="AKT7" s="56"/>
      <c r="AKU7" s="56"/>
      <c r="AKV7" s="56"/>
      <c r="AKW7" s="56"/>
      <c r="AKX7" s="56"/>
      <c r="AKY7" s="56"/>
      <c r="AKZ7" s="56"/>
      <c r="ALA7" s="56"/>
      <c r="ALB7" s="56"/>
      <c r="ALC7" s="56"/>
      <c r="ALD7" s="56"/>
      <c r="ALE7" s="56"/>
      <c r="ALF7" s="56"/>
      <c r="ALG7" s="56"/>
      <c r="ALH7" s="56"/>
      <c r="ALI7" s="56"/>
      <c r="ALJ7" s="56"/>
      <c r="ALK7" s="56"/>
      <c r="ALL7" s="56"/>
      <c r="ALM7" s="56"/>
      <c r="ALN7" s="56"/>
      <c r="ALO7" s="56"/>
      <c r="ALP7" s="56"/>
      <c r="ALQ7" s="56"/>
      <c r="ALR7" s="56"/>
      <c r="ALS7" s="56"/>
      <c r="ALT7" s="56"/>
      <c r="ALU7" s="56"/>
      <c r="ALV7" s="56"/>
      <c r="ALW7" s="56"/>
      <c r="ALX7" s="56"/>
      <c r="ALY7" s="56"/>
      <c r="ALZ7" s="56"/>
      <c r="AMA7" s="56"/>
      <c r="AMB7" s="56"/>
      <c r="AMC7" s="56"/>
      <c r="AMD7" s="56"/>
      <c r="AME7" s="56"/>
      <c r="AMF7" s="56"/>
      <c r="AMG7" s="56"/>
      <c r="AMH7" s="56"/>
      <c r="AMI7" s="56"/>
      <c r="AMJ7" s="56"/>
      <c r="AMK7" s="56"/>
      <c r="AML7" s="56"/>
      <c r="AMM7" s="56"/>
      <c r="AMN7" s="56"/>
      <c r="AMO7" s="56"/>
      <c r="AMP7" s="56"/>
      <c r="AMQ7" s="56"/>
      <c r="AMR7" s="56"/>
      <c r="AMS7" s="56"/>
      <c r="AMT7" s="56"/>
      <c r="AMU7" s="56"/>
      <c r="AMV7" s="56"/>
      <c r="AMW7" s="56"/>
      <c r="AMX7" s="56"/>
      <c r="AMY7" s="56"/>
      <c r="AMZ7" s="56"/>
      <c r="ANA7" s="56"/>
      <c r="ANB7" s="56"/>
      <c r="ANC7" s="56"/>
      <c r="AND7" s="56"/>
      <c r="ANE7" s="56"/>
      <c r="ANF7" s="56"/>
      <c r="ANG7" s="56"/>
      <c r="ANH7" s="56"/>
      <c r="ANI7" s="56"/>
      <c r="ANJ7" s="56"/>
      <c r="ANK7" s="56"/>
      <c r="ANL7" s="56"/>
      <c r="ANM7" s="56"/>
      <c r="ANN7" s="56"/>
      <c r="ANO7" s="56"/>
      <c r="ANP7" s="56"/>
      <c r="ANQ7" s="56"/>
      <c r="ANR7" s="56"/>
      <c r="ANS7" s="56"/>
      <c r="ANT7" s="56"/>
      <c r="ANU7" s="56"/>
      <c r="ANV7" s="56"/>
      <c r="ANW7" s="56"/>
      <c r="ANX7" s="56"/>
      <c r="ANY7" s="56"/>
      <c r="ANZ7" s="56"/>
      <c r="AOA7" s="56"/>
      <c r="AOB7" s="56"/>
      <c r="AOC7" s="56"/>
      <c r="AOD7" s="56"/>
      <c r="AOE7" s="56"/>
      <c r="AOF7" s="56"/>
      <c r="AOG7" s="56"/>
      <c r="AOH7" s="56"/>
      <c r="AOI7" s="56"/>
      <c r="AOJ7" s="56"/>
      <c r="AOK7" s="56"/>
      <c r="AOL7" s="56"/>
      <c r="AOM7" s="56"/>
      <c r="AON7" s="56"/>
      <c r="AOO7" s="56"/>
      <c r="AOP7" s="56"/>
      <c r="AOQ7" s="56"/>
      <c r="AOR7" s="56"/>
      <c r="AOS7" s="56"/>
      <c r="AOT7" s="56"/>
      <c r="AOU7" s="56"/>
      <c r="AOV7" s="56"/>
      <c r="AOW7" s="56"/>
      <c r="AOX7" s="56"/>
      <c r="AOY7" s="56"/>
      <c r="AOZ7" s="56"/>
      <c r="APA7" s="56"/>
      <c r="APB7" s="56"/>
      <c r="APC7" s="56"/>
      <c r="APD7" s="56"/>
      <c r="APE7" s="56"/>
      <c r="APF7" s="56"/>
      <c r="APG7" s="56"/>
      <c r="APH7" s="56"/>
      <c r="API7" s="56"/>
      <c r="APJ7" s="56"/>
      <c r="APK7" s="56"/>
      <c r="APL7" s="56"/>
      <c r="APM7" s="56"/>
      <c r="APN7" s="56"/>
      <c r="APO7" s="56"/>
      <c r="APP7" s="56"/>
      <c r="APQ7" s="56"/>
      <c r="APR7" s="56"/>
      <c r="APS7" s="56"/>
      <c r="APT7" s="56"/>
      <c r="APU7" s="56"/>
      <c r="APV7" s="56"/>
      <c r="APW7" s="56"/>
      <c r="APX7" s="56"/>
      <c r="APY7" s="56"/>
      <c r="APZ7" s="56"/>
      <c r="AQA7" s="56"/>
      <c r="AQB7" s="56"/>
      <c r="AQC7" s="56"/>
      <c r="AQD7" s="56"/>
      <c r="AQE7" s="56"/>
      <c r="AQF7" s="56"/>
      <c r="AQG7" s="56"/>
      <c r="AQH7" s="56"/>
      <c r="AQI7" s="56"/>
      <c r="AQJ7" s="56"/>
      <c r="AQK7" s="56"/>
      <c r="AQL7" s="56"/>
      <c r="AQM7" s="56"/>
      <c r="AQN7" s="56"/>
      <c r="AQO7" s="56"/>
      <c r="AQP7" s="56"/>
      <c r="AQQ7" s="56"/>
      <c r="AQR7" s="56"/>
      <c r="AQS7" s="56"/>
      <c r="AQT7" s="56"/>
      <c r="AQU7" s="56"/>
      <c r="AQV7" s="56"/>
      <c r="AQW7" s="56"/>
      <c r="AQX7" s="56"/>
      <c r="AQY7" s="56"/>
      <c r="AQZ7" s="56"/>
      <c r="ARA7" s="56"/>
      <c r="ARB7" s="56"/>
      <c r="ARC7" s="56"/>
      <c r="ARD7" s="56"/>
      <c r="ARE7" s="56"/>
      <c r="ARF7" s="56"/>
      <c r="ARG7" s="56"/>
      <c r="ARH7" s="56"/>
      <c r="ARI7" s="56"/>
      <c r="ARJ7" s="56"/>
      <c r="ARK7" s="56"/>
      <c r="ARL7" s="56"/>
      <c r="ARM7" s="56"/>
      <c r="ARN7" s="56"/>
      <c r="ARO7" s="56"/>
      <c r="ARP7" s="56"/>
      <c r="ARQ7" s="56"/>
      <c r="ARR7" s="56"/>
      <c r="ARS7" s="56"/>
      <c r="ART7" s="56"/>
      <c r="ARU7" s="56"/>
      <c r="ARV7" s="56"/>
      <c r="ARW7" s="56"/>
      <c r="ARX7" s="56"/>
      <c r="ARY7" s="56"/>
      <c r="ARZ7" s="56"/>
      <c r="ASA7" s="56"/>
      <c r="ASB7" s="56"/>
      <c r="ASC7" s="56"/>
      <c r="ASD7" s="56"/>
      <c r="ASE7" s="56"/>
      <c r="ASF7" s="56"/>
      <c r="ASG7" s="56"/>
      <c r="ASH7" s="56"/>
      <c r="ASI7" s="56"/>
      <c r="ASJ7" s="56"/>
      <c r="ASK7" s="56"/>
      <c r="ASL7" s="56"/>
      <c r="ASM7" s="56"/>
      <c r="ASN7" s="56"/>
      <c r="ASO7" s="56"/>
      <c r="ASP7" s="56"/>
      <c r="ASQ7" s="56"/>
      <c r="ASR7" s="56"/>
      <c r="ASS7" s="56"/>
      <c r="AST7" s="56"/>
      <c r="ASU7" s="56"/>
      <c r="ASV7" s="56"/>
      <c r="ASW7" s="56"/>
      <c r="ASX7" s="56"/>
      <c r="ASY7" s="56"/>
      <c r="ASZ7" s="56"/>
      <c r="ATA7" s="56"/>
      <c r="ATB7" s="56"/>
      <c r="ATC7" s="56"/>
      <c r="ATD7" s="56"/>
      <c r="ATE7" s="56"/>
      <c r="ATF7" s="56"/>
      <c r="ATG7" s="56"/>
      <c r="ATH7" s="56"/>
      <c r="ATI7" s="56"/>
      <c r="ATJ7" s="56"/>
      <c r="ATK7" s="56"/>
      <c r="ATL7" s="56"/>
      <c r="ATM7" s="56"/>
      <c r="ATN7" s="56"/>
      <c r="ATO7" s="56"/>
      <c r="ATP7" s="56"/>
      <c r="ATQ7" s="56"/>
      <c r="ATR7" s="56"/>
      <c r="ATS7" s="56"/>
      <c r="ATT7" s="56"/>
      <c r="ATU7" s="56"/>
      <c r="ATV7" s="56"/>
      <c r="ATW7" s="56"/>
      <c r="ATX7" s="56"/>
      <c r="ATY7" s="56"/>
      <c r="ATZ7" s="56"/>
      <c r="AUA7" s="56"/>
      <c r="AUB7" s="56"/>
      <c r="AUC7" s="56"/>
      <c r="AUD7" s="56"/>
      <c r="AUE7" s="56"/>
      <c r="AUF7" s="56"/>
      <c r="AUG7" s="56"/>
      <c r="AUH7" s="56"/>
      <c r="AUI7" s="56"/>
      <c r="AUJ7" s="56"/>
      <c r="AUK7" s="56"/>
      <c r="AUL7" s="56"/>
      <c r="AUM7" s="56"/>
      <c r="AUN7" s="56"/>
      <c r="AUO7" s="56"/>
      <c r="AUP7" s="56"/>
      <c r="AUQ7" s="56"/>
      <c r="AUR7" s="56"/>
      <c r="AUS7" s="56"/>
      <c r="AUT7" s="56"/>
      <c r="AUU7" s="56"/>
      <c r="AUV7" s="56"/>
      <c r="AUW7" s="56"/>
      <c r="AUX7" s="56"/>
      <c r="AUY7" s="56"/>
      <c r="AUZ7" s="56"/>
      <c r="AVA7" s="56"/>
      <c r="AVB7" s="56"/>
      <c r="AVC7" s="56"/>
      <c r="AVD7" s="56"/>
      <c r="AVE7" s="56"/>
      <c r="AVF7" s="56"/>
      <c r="AVG7" s="56"/>
      <c r="AVH7" s="56"/>
      <c r="AVI7" s="56"/>
      <c r="AVJ7" s="56"/>
      <c r="AVK7" s="56"/>
      <c r="AVL7" s="56"/>
      <c r="AVM7" s="56"/>
      <c r="AVN7" s="56"/>
      <c r="AVO7" s="56"/>
      <c r="AVP7" s="56"/>
      <c r="AVQ7" s="56"/>
      <c r="AVR7" s="56"/>
      <c r="AVS7" s="56"/>
      <c r="AVT7" s="56"/>
      <c r="AVU7" s="56"/>
      <c r="AVV7" s="56"/>
      <c r="AVW7" s="56"/>
      <c r="AVX7" s="56"/>
      <c r="AVY7" s="56"/>
      <c r="AVZ7" s="56"/>
      <c r="AWA7" s="56"/>
      <c r="AWB7" s="56"/>
      <c r="AWC7" s="56"/>
      <c r="AWD7" s="56"/>
      <c r="AWE7" s="56"/>
      <c r="AWF7" s="56"/>
      <c r="AWG7" s="56"/>
      <c r="AWH7" s="56"/>
      <c r="AWI7" s="56"/>
      <c r="AWJ7" s="56"/>
      <c r="AWK7" s="56"/>
      <c r="AWL7" s="56"/>
      <c r="AWM7" s="56"/>
      <c r="AWN7" s="56"/>
      <c r="AWO7" s="56"/>
      <c r="AWP7" s="56"/>
      <c r="AWQ7" s="56"/>
      <c r="AWR7" s="56"/>
      <c r="AWS7" s="56"/>
      <c r="AWT7" s="56"/>
      <c r="AWU7" s="56"/>
      <c r="AWV7" s="56"/>
      <c r="AWW7" s="56"/>
      <c r="AWX7" s="56"/>
      <c r="AWY7" s="56"/>
      <c r="AWZ7" s="56"/>
      <c r="AXA7" s="56"/>
      <c r="AXB7" s="56"/>
      <c r="AXC7" s="56"/>
      <c r="AXD7" s="56"/>
      <c r="AXE7" s="56"/>
      <c r="AXF7" s="56"/>
      <c r="AXG7" s="56"/>
      <c r="AXH7" s="56"/>
      <c r="AXI7" s="56"/>
      <c r="AXJ7" s="56"/>
      <c r="AXK7" s="56"/>
      <c r="AXL7" s="56"/>
      <c r="AXM7" s="56"/>
      <c r="AXN7" s="56"/>
      <c r="AXO7" s="56"/>
      <c r="AXP7" s="56"/>
      <c r="AXQ7" s="56"/>
      <c r="AXR7" s="56"/>
      <c r="AXS7" s="56"/>
      <c r="AXT7" s="56"/>
      <c r="AXU7" s="56"/>
      <c r="AXV7" s="56"/>
      <c r="AXW7" s="56"/>
      <c r="AXX7" s="56"/>
      <c r="AXY7" s="56"/>
      <c r="AXZ7" s="56"/>
      <c r="AYA7" s="56"/>
      <c r="AYB7" s="56"/>
      <c r="AYC7" s="56"/>
      <c r="AYD7" s="56"/>
      <c r="AYE7" s="56"/>
      <c r="AYF7" s="56"/>
      <c r="AYG7" s="56"/>
      <c r="AYH7" s="56"/>
      <c r="AYI7" s="56"/>
      <c r="AYJ7" s="56"/>
      <c r="AYK7" s="56"/>
      <c r="AYL7" s="56"/>
      <c r="AYM7" s="56"/>
      <c r="AYN7" s="56"/>
      <c r="AYO7" s="56"/>
      <c r="AYP7" s="56"/>
      <c r="AYQ7" s="56"/>
      <c r="AYR7" s="56"/>
      <c r="AYS7" s="56"/>
      <c r="AYT7" s="56"/>
      <c r="AYU7" s="56"/>
      <c r="AYV7" s="56"/>
      <c r="AYW7" s="56"/>
      <c r="AYX7" s="56"/>
      <c r="AYY7" s="56"/>
      <c r="AYZ7" s="56"/>
      <c r="AZA7" s="56"/>
      <c r="AZB7" s="56"/>
      <c r="AZC7" s="56"/>
      <c r="AZD7" s="56"/>
      <c r="AZE7" s="56"/>
      <c r="AZF7" s="56"/>
      <c r="AZG7" s="56"/>
      <c r="AZH7" s="56"/>
      <c r="AZI7" s="56"/>
      <c r="AZJ7" s="56"/>
      <c r="AZK7" s="56"/>
      <c r="AZL7" s="56"/>
      <c r="AZM7" s="56"/>
      <c r="AZN7" s="56"/>
      <c r="AZO7" s="56"/>
      <c r="AZP7" s="56"/>
      <c r="AZQ7" s="56"/>
      <c r="AZR7" s="56"/>
      <c r="AZS7" s="56"/>
      <c r="AZT7" s="56"/>
      <c r="AZU7" s="56"/>
      <c r="AZV7" s="56"/>
      <c r="AZW7" s="56"/>
      <c r="AZX7" s="56"/>
      <c r="AZY7" s="56"/>
      <c r="AZZ7" s="56"/>
      <c r="BAA7" s="56"/>
      <c r="BAB7" s="56"/>
      <c r="BAC7" s="56"/>
      <c r="BAD7" s="56"/>
      <c r="BAE7" s="56"/>
      <c r="BAF7" s="56"/>
      <c r="BAG7" s="56"/>
      <c r="BAH7" s="56"/>
      <c r="BAI7" s="56"/>
      <c r="BAJ7" s="56"/>
      <c r="BAK7" s="56"/>
      <c r="BAL7" s="56"/>
      <c r="BAM7" s="56"/>
      <c r="BAN7" s="56"/>
      <c r="BAO7" s="56"/>
      <c r="BAP7" s="56"/>
      <c r="BAQ7" s="56"/>
      <c r="BAR7" s="56"/>
      <c r="BAS7" s="56"/>
      <c r="BAT7" s="56"/>
      <c r="BAU7" s="56"/>
      <c r="BAV7" s="56"/>
      <c r="BAW7" s="56"/>
      <c r="BAX7" s="56"/>
      <c r="BAY7" s="56"/>
      <c r="BAZ7" s="56"/>
      <c r="BBA7" s="56"/>
      <c r="BBB7" s="56"/>
      <c r="BBC7" s="56"/>
      <c r="BBD7" s="56"/>
      <c r="BBE7" s="56"/>
      <c r="BBF7" s="56"/>
      <c r="BBG7" s="56"/>
      <c r="BBH7" s="56"/>
      <c r="BBI7" s="56"/>
      <c r="BBJ7" s="56"/>
      <c r="BBK7" s="56"/>
      <c r="BBL7" s="56"/>
      <c r="BBM7" s="56"/>
      <c r="BBN7" s="56"/>
      <c r="BBO7" s="56"/>
      <c r="BBP7" s="56"/>
      <c r="BBQ7" s="56"/>
      <c r="BBR7" s="56"/>
      <c r="BBS7" s="56"/>
      <c r="BBT7" s="56"/>
      <c r="BBU7" s="56"/>
      <c r="BBV7" s="56"/>
      <c r="BBW7" s="56"/>
      <c r="BBX7" s="56"/>
      <c r="BBY7" s="56"/>
      <c r="BBZ7" s="56"/>
      <c r="BCA7" s="56"/>
      <c r="BCB7" s="56"/>
      <c r="BCC7" s="56"/>
      <c r="BCD7" s="56"/>
      <c r="BCE7" s="56"/>
      <c r="BCF7" s="56"/>
      <c r="BCG7" s="56"/>
      <c r="BCH7" s="56"/>
      <c r="BCI7" s="56"/>
      <c r="BCJ7" s="56"/>
      <c r="BCK7" s="56"/>
      <c r="BCL7" s="56"/>
      <c r="BCM7" s="56"/>
      <c r="BCN7" s="56"/>
      <c r="BCO7" s="56"/>
      <c r="BCP7" s="56"/>
      <c r="BCQ7" s="56"/>
      <c r="BCR7" s="56"/>
      <c r="BCS7" s="56"/>
      <c r="BCT7" s="56"/>
      <c r="BCU7" s="56"/>
      <c r="BCV7" s="56"/>
      <c r="BCW7" s="56"/>
      <c r="BCX7" s="56"/>
      <c r="BCY7" s="56"/>
      <c r="BCZ7" s="56"/>
      <c r="BDA7" s="56"/>
      <c r="BDB7" s="56"/>
      <c r="BDC7" s="56"/>
      <c r="BDD7" s="56"/>
      <c r="BDE7" s="56"/>
      <c r="BDF7" s="56"/>
      <c r="BDG7" s="56"/>
      <c r="BDH7" s="56"/>
      <c r="BDI7" s="56"/>
      <c r="BDJ7" s="56"/>
      <c r="BDK7" s="56"/>
      <c r="BDL7" s="56"/>
      <c r="BDM7" s="56"/>
      <c r="BDN7" s="56"/>
      <c r="BDO7" s="56"/>
      <c r="BDP7" s="56"/>
      <c r="BDQ7" s="56"/>
      <c r="BDR7" s="56"/>
      <c r="BDS7" s="56"/>
      <c r="BDT7" s="56"/>
      <c r="BDU7" s="56"/>
      <c r="BDV7" s="56"/>
      <c r="BDW7" s="56"/>
      <c r="BDX7" s="56"/>
      <c r="BDY7" s="56"/>
      <c r="BDZ7" s="56"/>
      <c r="BEA7" s="56"/>
      <c r="BEB7" s="56"/>
      <c r="BEC7" s="56"/>
      <c r="BED7" s="56"/>
      <c r="BEE7" s="56"/>
      <c r="BEF7" s="56"/>
      <c r="BEG7" s="56"/>
      <c r="BEH7" s="56"/>
      <c r="BEI7" s="56"/>
      <c r="BEJ7" s="56"/>
      <c r="BEK7" s="56"/>
      <c r="BEL7" s="56"/>
      <c r="BEM7" s="56"/>
      <c r="BEN7" s="56"/>
      <c r="BEO7" s="56"/>
      <c r="BEP7" s="56"/>
      <c r="BEQ7" s="56"/>
      <c r="BER7" s="56"/>
      <c r="BES7" s="56"/>
      <c r="BET7" s="56"/>
      <c r="BEU7" s="56"/>
      <c r="BEV7" s="56"/>
      <c r="BEW7" s="56"/>
      <c r="BEX7" s="56"/>
      <c r="BEY7" s="56"/>
      <c r="BEZ7" s="56"/>
      <c r="BFA7" s="56"/>
      <c r="BFB7" s="56"/>
      <c r="BFC7" s="56"/>
      <c r="BFD7" s="56"/>
      <c r="BFE7" s="56"/>
      <c r="BFF7" s="56"/>
      <c r="BFG7" s="56"/>
      <c r="BFH7" s="56"/>
      <c r="BFI7" s="56"/>
      <c r="BFJ7" s="56"/>
      <c r="BFK7" s="56"/>
      <c r="BFL7" s="56"/>
      <c r="BFM7" s="56"/>
      <c r="BFN7" s="56"/>
      <c r="BFO7" s="56"/>
      <c r="BFP7" s="56"/>
      <c r="BFQ7" s="56"/>
      <c r="BFR7" s="56"/>
      <c r="BFS7" s="56"/>
      <c r="BFT7" s="56"/>
      <c r="BFU7" s="56"/>
      <c r="BFV7" s="56"/>
      <c r="BFW7" s="56"/>
      <c r="BFX7" s="56"/>
      <c r="BFY7" s="56"/>
      <c r="BFZ7" s="56"/>
      <c r="BGA7" s="56"/>
      <c r="BGB7" s="56"/>
      <c r="BGC7" s="56"/>
      <c r="BGD7" s="56"/>
      <c r="BGE7" s="56"/>
      <c r="BGF7" s="56"/>
      <c r="BGG7" s="56"/>
      <c r="BGH7" s="56"/>
      <c r="BGI7" s="56"/>
      <c r="BGJ7" s="56"/>
      <c r="BGK7" s="56"/>
      <c r="BGL7" s="56"/>
      <c r="BGM7" s="56"/>
      <c r="BGN7" s="56"/>
      <c r="BGO7" s="56"/>
      <c r="BGP7" s="56"/>
      <c r="BGQ7" s="56"/>
      <c r="BGR7" s="56"/>
      <c r="BGS7" s="56"/>
      <c r="BGT7" s="56"/>
      <c r="BGU7" s="56"/>
      <c r="BGV7" s="56"/>
      <c r="BGW7" s="56"/>
      <c r="BGX7" s="56"/>
      <c r="BGY7" s="56"/>
      <c r="BGZ7" s="56"/>
      <c r="BHA7" s="56"/>
      <c r="BHB7" s="56"/>
      <c r="BHC7" s="56"/>
      <c r="BHD7" s="56"/>
      <c r="BHE7" s="56"/>
      <c r="BHF7" s="56"/>
      <c r="BHG7" s="56"/>
      <c r="BHH7" s="56"/>
      <c r="BHI7" s="56"/>
      <c r="BHJ7" s="56"/>
      <c r="BHK7" s="56"/>
      <c r="BHL7" s="56"/>
      <c r="BHM7" s="56"/>
      <c r="BHN7" s="56"/>
      <c r="BHO7" s="56"/>
      <c r="BHP7" s="56"/>
      <c r="BHQ7" s="56"/>
      <c r="BHR7" s="56"/>
      <c r="BHS7" s="56"/>
      <c r="BHT7" s="56"/>
      <c r="BHU7" s="56"/>
      <c r="BHV7" s="56"/>
      <c r="BHW7" s="56"/>
      <c r="BHX7" s="56"/>
      <c r="BHY7" s="56"/>
      <c r="BHZ7" s="56"/>
      <c r="BIA7" s="56"/>
      <c r="BIB7" s="56"/>
      <c r="BIC7" s="56"/>
      <c r="BID7" s="56"/>
      <c r="BIE7" s="56"/>
      <c r="BIF7" s="56"/>
      <c r="BIG7" s="56"/>
      <c r="BIH7" s="56"/>
      <c r="BII7" s="56"/>
      <c r="BIJ7" s="56"/>
      <c r="BIK7" s="56"/>
      <c r="BIL7" s="56"/>
      <c r="BIM7" s="56"/>
      <c r="BIN7" s="56"/>
      <c r="BIO7" s="56"/>
      <c r="BIP7" s="56"/>
      <c r="BIQ7" s="56"/>
      <c r="BIR7" s="56"/>
      <c r="BIS7" s="56"/>
      <c r="BIT7" s="56"/>
      <c r="BIU7" s="56"/>
      <c r="BIV7" s="56"/>
      <c r="BIW7" s="56"/>
      <c r="BIX7" s="56"/>
      <c r="BIY7" s="56"/>
      <c r="BIZ7" s="56"/>
      <c r="BJA7" s="56"/>
      <c r="BJB7" s="56"/>
      <c r="BJC7" s="56"/>
      <c r="BJD7" s="56"/>
      <c r="BJE7" s="56"/>
      <c r="BJF7" s="56"/>
      <c r="BJG7" s="56"/>
      <c r="BJH7" s="56"/>
      <c r="BJI7" s="56"/>
      <c r="BJJ7" s="56"/>
      <c r="BJK7" s="56"/>
      <c r="BJL7" s="56"/>
      <c r="BJM7" s="56"/>
      <c r="BJN7" s="56"/>
      <c r="BJO7" s="56"/>
      <c r="BJP7" s="56"/>
      <c r="BJQ7" s="56"/>
      <c r="BJR7" s="56"/>
      <c r="BJS7" s="56"/>
      <c r="BJT7" s="56"/>
      <c r="BJU7" s="56"/>
      <c r="BJV7" s="56"/>
      <c r="BJW7" s="56"/>
      <c r="BJX7" s="56"/>
      <c r="BJY7" s="56"/>
      <c r="BJZ7" s="56"/>
      <c r="BKA7" s="56"/>
      <c r="BKB7" s="56"/>
      <c r="BKC7" s="56"/>
      <c r="BKD7" s="56"/>
      <c r="BKE7" s="56"/>
      <c r="BKF7" s="56"/>
      <c r="BKG7" s="56"/>
      <c r="BKH7" s="56"/>
      <c r="BKI7" s="56"/>
      <c r="BKJ7" s="56"/>
      <c r="BKK7" s="56"/>
      <c r="BKL7" s="56"/>
      <c r="BKM7" s="56"/>
      <c r="BKN7" s="56"/>
      <c r="BKO7" s="56"/>
      <c r="BKP7" s="56"/>
      <c r="BKQ7" s="56"/>
      <c r="BKR7" s="56"/>
      <c r="BKS7" s="56"/>
      <c r="BKT7" s="56"/>
      <c r="BKU7" s="56"/>
      <c r="BKV7" s="56"/>
      <c r="BKW7" s="56"/>
      <c r="BKX7" s="56"/>
      <c r="BKY7" s="56"/>
      <c r="BKZ7" s="56"/>
      <c r="BLA7" s="56"/>
      <c r="BLB7" s="56"/>
      <c r="BLC7" s="56"/>
      <c r="BLD7" s="56"/>
      <c r="BLE7" s="56"/>
      <c r="BLF7" s="56"/>
      <c r="BLG7" s="56"/>
      <c r="BLH7" s="56"/>
      <c r="BLI7" s="56"/>
      <c r="BLJ7" s="56"/>
      <c r="BLK7" s="56"/>
      <c r="BLL7" s="56"/>
      <c r="BLM7" s="56"/>
      <c r="BLN7" s="56"/>
      <c r="BLO7" s="56"/>
      <c r="BLP7" s="56"/>
      <c r="BLQ7" s="56"/>
      <c r="BLR7" s="56"/>
      <c r="BLS7" s="56"/>
      <c r="BLT7" s="56"/>
      <c r="BLU7" s="56"/>
      <c r="BLV7" s="56"/>
      <c r="BLW7" s="56"/>
      <c r="BLX7" s="56"/>
      <c r="BLY7" s="56"/>
      <c r="BLZ7" s="56"/>
      <c r="BMA7" s="56"/>
      <c r="BMB7" s="56"/>
      <c r="BMC7" s="56"/>
      <c r="BMD7" s="56"/>
      <c r="BME7" s="56"/>
      <c r="BMF7" s="56"/>
      <c r="BMG7" s="56"/>
      <c r="BMH7" s="56"/>
      <c r="BMI7" s="56"/>
      <c r="BMJ7" s="56"/>
      <c r="BMK7" s="56"/>
      <c r="BML7" s="56"/>
      <c r="BMM7" s="56"/>
      <c r="BMN7" s="56"/>
      <c r="BMO7" s="56"/>
      <c r="BMP7" s="56"/>
      <c r="BMQ7" s="56"/>
      <c r="BMR7" s="56"/>
      <c r="BMS7" s="56"/>
      <c r="BMT7" s="56"/>
      <c r="BMU7" s="56"/>
      <c r="BMV7" s="56"/>
      <c r="BMW7" s="56"/>
      <c r="BMX7" s="56"/>
      <c r="BMY7" s="56"/>
      <c r="BMZ7" s="56"/>
      <c r="BNA7" s="56"/>
      <c r="BNB7" s="56"/>
      <c r="BNC7" s="56"/>
      <c r="BND7" s="56"/>
      <c r="BNE7" s="56"/>
      <c r="BNF7" s="56"/>
      <c r="BNG7" s="56"/>
      <c r="BNH7" s="56"/>
      <c r="BNI7" s="56"/>
      <c r="BNJ7" s="56"/>
      <c r="BNK7" s="56"/>
      <c r="BNL7" s="56"/>
      <c r="BNM7" s="56"/>
      <c r="BNN7" s="56"/>
      <c r="BNO7" s="56"/>
      <c r="BNP7" s="56"/>
      <c r="BNQ7" s="56"/>
      <c r="BNR7" s="56"/>
      <c r="BNS7" s="56"/>
      <c r="BNT7" s="56"/>
      <c r="BNU7" s="56"/>
      <c r="BNV7" s="56"/>
      <c r="BNW7" s="56"/>
      <c r="BNX7" s="56"/>
      <c r="BNY7" s="56"/>
      <c r="BNZ7" s="56"/>
      <c r="BOA7" s="56"/>
      <c r="BOB7" s="56"/>
      <c r="BOC7" s="56"/>
      <c r="BOD7" s="56"/>
      <c r="BOE7" s="56"/>
      <c r="BOF7" s="56"/>
      <c r="BOG7" s="56"/>
      <c r="BOH7" s="56"/>
      <c r="BOI7" s="56"/>
      <c r="BOJ7" s="56"/>
      <c r="BOK7" s="56"/>
      <c r="BOL7" s="56"/>
      <c r="BOM7" s="56"/>
      <c r="BON7" s="56"/>
      <c r="BOO7" s="56"/>
      <c r="BOP7" s="56"/>
      <c r="BOQ7" s="56"/>
      <c r="BOR7" s="56"/>
      <c r="BOS7" s="56"/>
      <c r="BOT7" s="56"/>
      <c r="BOU7" s="56"/>
      <c r="BOV7" s="56"/>
      <c r="BOW7" s="56"/>
      <c r="BOX7" s="56"/>
      <c r="BOY7" s="56"/>
      <c r="BOZ7" s="56"/>
      <c r="BPA7" s="56"/>
      <c r="BPB7" s="56"/>
      <c r="BPC7" s="56"/>
      <c r="BPD7" s="56"/>
      <c r="BPE7" s="56"/>
      <c r="BPF7" s="56"/>
      <c r="BPG7" s="56"/>
      <c r="BPH7" s="56"/>
      <c r="BPI7" s="56"/>
      <c r="BPJ7" s="56"/>
      <c r="BPK7" s="56"/>
      <c r="BPL7" s="56"/>
      <c r="BPM7" s="56"/>
      <c r="BPN7" s="56"/>
      <c r="BPO7" s="56"/>
      <c r="BPP7" s="56"/>
      <c r="BPQ7" s="56"/>
      <c r="BPR7" s="56"/>
      <c r="BPS7" s="56"/>
      <c r="BPT7" s="56"/>
      <c r="BPU7" s="56"/>
      <c r="BPV7" s="56"/>
      <c r="BPW7" s="56"/>
      <c r="BPX7" s="56"/>
      <c r="BPY7" s="56"/>
      <c r="BPZ7" s="56"/>
      <c r="BQA7" s="56"/>
      <c r="BQB7" s="56"/>
      <c r="BQC7" s="56"/>
      <c r="BQD7" s="56"/>
      <c r="BQE7" s="56"/>
      <c r="BQF7" s="56"/>
      <c r="BQG7" s="56"/>
      <c r="BQH7" s="56"/>
      <c r="BQI7" s="56"/>
      <c r="BQJ7" s="56"/>
      <c r="BQK7" s="56"/>
      <c r="BQL7" s="56"/>
      <c r="BQM7" s="56"/>
      <c r="BQN7" s="56"/>
      <c r="BQO7" s="56"/>
      <c r="BQP7" s="56"/>
      <c r="BQQ7" s="56"/>
      <c r="BQR7" s="56"/>
      <c r="BQS7" s="56"/>
      <c r="BQT7" s="56"/>
      <c r="BQU7" s="56"/>
      <c r="BQV7" s="56"/>
      <c r="BQW7" s="56"/>
      <c r="BQX7" s="56"/>
      <c r="BQY7" s="56"/>
      <c r="BQZ7" s="56"/>
      <c r="BRA7" s="56"/>
      <c r="BRB7" s="56"/>
      <c r="BRC7" s="56"/>
      <c r="BRD7" s="56"/>
      <c r="BRE7" s="56"/>
      <c r="BRF7" s="56"/>
      <c r="BRG7" s="56"/>
      <c r="BRH7" s="56"/>
      <c r="BRI7" s="56"/>
      <c r="BRJ7" s="56"/>
      <c r="BRK7" s="56"/>
      <c r="BRL7" s="56"/>
      <c r="BRM7" s="56"/>
      <c r="BRN7" s="56"/>
      <c r="BRO7" s="56"/>
      <c r="BRP7" s="56"/>
      <c r="BRQ7" s="56"/>
      <c r="BRR7" s="56"/>
      <c r="BRS7" s="56"/>
      <c r="BRT7" s="56"/>
      <c r="BRU7" s="56"/>
      <c r="BRV7" s="56"/>
      <c r="BRW7" s="56"/>
      <c r="BRX7" s="56"/>
      <c r="BRY7" s="56"/>
      <c r="BRZ7" s="56"/>
      <c r="BSA7" s="56"/>
      <c r="BSB7" s="56"/>
      <c r="BSC7" s="56"/>
      <c r="BSD7" s="56"/>
      <c r="BSE7" s="56"/>
      <c r="BSF7" s="56"/>
      <c r="BSG7" s="56"/>
      <c r="BSH7" s="56"/>
      <c r="BSI7" s="56"/>
      <c r="BSJ7" s="56"/>
      <c r="BSK7" s="56"/>
      <c r="BSL7" s="56"/>
      <c r="BSM7" s="56"/>
      <c r="BSN7" s="56"/>
      <c r="BSO7" s="56"/>
      <c r="BSP7" s="56"/>
      <c r="BSQ7" s="56"/>
      <c r="BSR7" s="56"/>
      <c r="BSS7" s="56"/>
      <c r="BST7" s="56"/>
      <c r="BSU7" s="56"/>
      <c r="BSV7" s="56"/>
      <c r="BSW7" s="56"/>
      <c r="BSX7" s="56"/>
      <c r="BSY7" s="56"/>
      <c r="BSZ7" s="56"/>
      <c r="BTA7" s="56"/>
      <c r="BTB7" s="56"/>
      <c r="BTC7" s="56"/>
      <c r="BTD7" s="56"/>
      <c r="BTE7" s="56"/>
      <c r="BTF7" s="56"/>
      <c r="BTG7" s="56"/>
      <c r="BTH7" s="56"/>
      <c r="BTI7" s="56"/>
      <c r="BTJ7" s="56"/>
      <c r="BTK7" s="56"/>
      <c r="BTL7" s="56"/>
      <c r="BTM7" s="56"/>
      <c r="BTN7" s="56"/>
      <c r="BTO7" s="56"/>
      <c r="BTP7" s="56"/>
      <c r="BTQ7" s="56"/>
      <c r="BTR7" s="56"/>
      <c r="BTS7" s="56"/>
      <c r="BTT7" s="56"/>
      <c r="BTU7" s="56"/>
      <c r="BTV7" s="56"/>
      <c r="BTW7" s="56"/>
      <c r="BTX7" s="56"/>
      <c r="BTY7" s="56"/>
      <c r="BTZ7" s="56"/>
      <c r="BUA7" s="56"/>
      <c r="BUB7" s="56"/>
      <c r="BUC7" s="56"/>
      <c r="BUD7" s="56"/>
      <c r="BUE7" s="56"/>
      <c r="BUF7" s="56"/>
      <c r="BUG7" s="56"/>
      <c r="BUH7" s="56"/>
      <c r="BUI7" s="56"/>
      <c r="BUJ7" s="56"/>
      <c r="BUK7" s="56"/>
      <c r="BUL7" s="56"/>
      <c r="BUM7" s="56"/>
      <c r="BUN7" s="56"/>
      <c r="BUO7" s="56"/>
      <c r="BUP7" s="56"/>
      <c r="BUQ7" s="56"/>
      <c r="BUR7" s="56"/>
      <c r="BUS7" s="56"/>
      <c r="BUT7" s="56"/>
      <c r="BUU7" s="56"/>
      <c r="BUV7" s="56"/>
      <c r="BUW7" s="56"/>
      <c r="BUX7" s="56"/>
      <c r="BUY7" s="56"/>
      <c r="BUZ7" s="56"/>
      <c r="BVA7" s="56"/>
      <c r="BVB7" s="56"/>
      <c r="BVC7" s="56"/>
      <c r="BVD7" s="56"/>
      <c r="BVE7" s="56"/>
      <c r="BVF7" s="56"/>
      <c r="BVG7" s="56"/>
      <c r="BVH7" s="56"/>
      <c r="BVI7" s="56"/>
      <c r="BVJ7" s="56"/>
      <c r="BVK7" s="56"/>
      <c r="BVL7" s="56"/>
      <c r="BVM7" s="56"/>
      <c r="BVN7" s="56"/>
      <c r="BVO7" s="56"/>
      <c r="BVP7" s="56"/>
      <c r="BVQ7" s="56"/>
      <c r="BVR7" s="56"/>
      <c r="BVS7" s="56"/>
      <c r="BVT7" s="56"/>
      <c r="BVU7" s="56"/>
      <c r="BVV7" s="56"/>
      <c r="BVW7" s="56"/>
      <c r="BVX7" s="56"/>
      <c r="BVY7" s="56"/>
      <c r="BVZ7" s="56"/>
      <c r="BWA7" s="56"/>
      <c r="BWB7" s="56"/>
      <c r="BWC7" s="56"/>
      <c r="BWD7" s="56"/>
      <c r="BWE7" s="56"/>
      <c r="BWF7" s="56"/>
      <c r="BWG7" s="56"/>
      <c r="BWH7" s="56"/>
      <c r="BWI7" s="56"/>
      <c r="BWJ7" s="56"/>
      <c r="BWK7" s="56"/>
      <c r="BWL7" s="56"/>
      <c r="BWM7" s="56"/>
      <c r="BWN7" s="56"/>
      <c r="BWO7" s="56"/>
      <c r="BWP7" s="56"/>
      <c r="BWQ7" s="56"/>
      <c r="BWR7" s="56"/>
      <c r="BWS7" s="56"/>
      <c r="BWT7" s="56"/>
      <c r="BWU7" s="56"/>
      <c r="BWV7" s="56"/>
      <c r="BWW7" s="56"/>
      <c r="BWX7" s="56"/>
      <c r="BWY7" s="56"/>
      <c r="BWZ7" s="56"/>
      <c r="BXA7" s="56"/>
      <c r="BXB7" s="56"/>
      <c r="BXC7" s="56"/>
      <c r="BXD7" s="56"/>
      <c r="BXE7" s="56"/>
      <c r="BXF7" s="56"/>
      <c r="BXG7" s="56"/>
      <c r="BXH7" s="56"/>
      <c r="BXI7" s="56"/>
      <c r="BXJ7" s="56"/>
      <c r="BXK7" s="56"/>
      <c r="BXL7" s="56"/>
      <c r="BXM7" s="56"/>
      <c r="BXN7" s="56"/>
      <c r="BXO7" s="56"/>
      <c r="BXP7" s="56"/>
      <c r="BXQ7" s="56"/>
      <c r="BXR7" s="56"/>
      <c r="BXS7" s="56"/>
      <c r="BXT7" s="56"/>
      <c r="BXU7" s="56"/>
      <c r="BXV7" s="56"/>
      <c r="BXW7" s="56"/>
      <c r="BXX7" s="56"/>
      <c r="BXY7" s="56"/>
      <c r="BXZ7" s="56"/>
      <c r="BYA7" s="56"/>
      <c r="BYB7" s="56"/>
      <c r="BYC7" s="56"/>
      <c r="BYD7" s="56"/>
      <c r="BYE7" s="56"/>
      <c r="BYF7" s="56"/>
      <c r="BYG7" s="56"/>
      <c r="BYH7" s="56"/>
      <c r="BYI7" s="56"/>
      <c r="BYJ7" s="56"/>
      <c r="BYK7" s="56"/>
      <c r="BYL7" s="56"/>
      <c r="BYM7" s="56"/>
      <c r="BYN7" s="56"/>
      <c r="BYO7" s="56"/>
      <c r="BYP7" s="56"/>
      <c r="BYQ7" s="56"/>
      <c r="BYR7" s="56"/>
      <c r="BYS7" s="56"/>
      <c r="BYT7" s="56"/>
      <c r="BYU7" s="56"/>
      <c r="BYV7" s="56"/>
      <c r="BYW7" s="56"/>
      <c r="BYX7" s="56"/>
      <c r="BYY7" s="56"/>
      <c r="BYZ7" s="56"/>
      <c r="BZA7" s="56"/>
      <c r="BZB7" s="56"/>
      <c r="BZC7" s="56"/>
      <c r="BZD7" s="56"/>
      <c r="BZE7" s="56"/>
      <c r="BZF7" s="56"/>
      <c r="BZG7" s="56"/>
      <c r="BZH7" s="56"/>
      <c r="BZI7" s="56"/>
      <c r="BZJ7" s="56"/>
      <c r="BZK7" s="56"/>
      <c r="BZL7" s="56"/>
      <c r="BZM7" s="56"/>
      <c r="BZN7" s="56"/>
      <c r="BZO7" s="56"/>
      <c r="BZP7" s="56"/>
      <c r="BZQ7" s="56"/>
      <c r="BZR7" s="56"/>
      <c r="BZS7" s="56"/>
      <c r="BZT7" s="56"/>
      <c r="BZU7" s="56"/>
      <c r="BZV7" s="56"/>
      <c r="BZW7" s="56"/>
      <c r="BZX7" s="56"/>
      <c r="BZY7" s="56"/>
      <c r="BZZ7" s="56"/>
      <c r="CAA7" s="56"/>
      <c r="CAB7" s="56"/>
      <c r="CAC7" s="56"/>
      <c r="CAD7" s="56"/>
      <c r="CAE7" s="56"/>
      <c r="CAF7" s="56"/>
      <c r="CAG7" s="56"/>
      <c r="CAH7" s="56"/>
      <c r="CAI7" s="56"/>
      <c r="CAJ7" s="56"/>
      <c r="CAK7" s="56"/>
      <c r="CAL7" s="56"/>
      <c r="CAM7" s="56"/>
      <c r="CAN7" s="56"/>
      <c r="CAO7" s="56"/>
      <c r="CAP7" s="56"/>
      <c r="CAQ7" s="56"/>
      <c r="CAR7" s="56"/>
      <c r="CAS7" s="56"/>
      <c r="CAT7" s="56"/>
      <c r="CAU7" s="56"/>
      <c r="CAV7" s="56"/>
      <c r="CAW7" s="56"/>
      <c r="CAX7" s="56"/>
      <c r="CAY7" s="56"/>
      <c r="CAZ7" s="56"/>
      <c r="CBA7" s="56"/>
      <c r="CBB7" s="56"/>
      <c r="CBC7" s="56"/>
      <c r="CBD7" s="56"/>
      <c r="CBE7" s="56"/>
      <c r="CBF7" s="56"/>
      <c r="CBG7" s="56"/>
      <c r="CBH7" s="56"/>
      <c r="CBI7" s="56"/>
      <c r="CBJ7" s="56"/>
      <c r="CBK7" s="56"/>
      <c r="CBL7" s="56"/>
      <c r="CBM7" s="56"/>
      <c r="CBN7" s="56"/>
      <c r="CBO7" s="56"/>
      <c r="CBP7" s="56"/>
      <c r="CBQ7" s="56"/>
      <c r="CBR7" s="56"/>
      <c r="CBS7" s="56"/>
      <c r="CBT7" s="56"/>
      <c r="CBU7" s="56"/>
      <c r="CBV7" s="56"/>
      <c r="CBW7" s="56"/>
      <c r="CBX7" s="56"/>
      <c r="CBY7" s="56"/>
      <c r="CBZ7" s="56"/>
      <c r="CCA7" s="56"/>
      <c r="CCB7" s="56"/>
      <c r="CCC7" s="56"/>
      <c r="CCD7" s="56"/>
      <c r="CCE7" s="56"/>
      <c r="CCF7" s="56"/>
      <c r="CCG7" s="56"/>
      <c r="CCH7" s="56"/>
      <c r="CCI7" s="56"/>
      <c r="CCJ7" s="56"/>
      <c r="CCK7" s="56"/>
      <c r="CCL7" s="56"/>
      <c r="CCM7" s="56"/>
      <c r="CCN7" s="56"/>
      <c r="CCO7" s="56"/>
      <c r="CCP7" s="56"/>
      <c r="CCQ7" s="56"/>
      <c r="CCR7" s="56"/>
      <c r="CCS7" s="56"/>
      <c r="CCT7" s="56"/>
      <c r="CCU7" s="56"/>
      <c r="CCV7" s="56"/>
      <c r="CCW7" s="56"/>
      <c r="CCX7" s="56"/>
      <c r="CCY7" s="56"/>
      <c r="CCZ7" s="56"/>
      <c r="CDA7" s="56"/>
      <c r="CDB7" s="56"/>
      <c r="CDC7" s="56"/>
      <c r="CDD7" s="56"/>
      <c r="CDE7" s="56"/>
      <c r="CDF7" s="56"/>
      <c r="CDG7" s="56"/>
      <c r="CDH7" s="56"/>
      <c r="CDI7" s="56"/>
      <c r="CDJ7" s="56"/>
      <c r="CDK7" s="56"/>
      <c r="CDL7" s="56"/>
      <c r="CDM7" s="56"/>
      <c r="CDN7" s="56"/>
      <c r="CDO7" s="56"/>
      <c r="CDP7" s="56"/>
      <c r="CDQ7" s="56"/>
      <c r="CDR7" s="56"/>
      <c r="CDS7" s="56"/>
      <c r="CDT7" s="56"/>
      <c r="CDU7" s="56"/>
      <c r="CDV7" s="56"/>
      <c r="CDW7" s="56"/>
      <c r="CDX7" s="56"/>
      <c r="CDY7" s="56"/>
      <c r="CDZ7" s="56"/>
      <c r="CEA7" s="56"/>
      <c r="CEB7" s="56"/>
      <c r="CEC7" s="56"/>
      <c r="CED7" s="56"/>
      <c r="CEE7" s="56"/>
      <c r="CEF7" s="56"/>
      <c r="CEG7" s="56"/>
      <c r="CEH7" s="56"/>
      <c r="CEI7" s="56"/>
      <c r="CEJ7" s="56"/>
      <c r="CEK7" s="56"/>
      <c r="CEL7" s="56"/>
      <c r="CEM7" s="56"/>
      <c r="CEN7" s="56"/>
      <c r="CEO7" s="56"/>
      <c r="CEP7" s="56"/>
      <c r="CEQ7" s="56"/>
      <c r="CER7" s="56"/>
      <c r="CES7" s="56"/>
    </row>
    <row r="8" spans="1:2177" ht="42" customHeight="1">
      <c r="B8" s="207"/>
      <c r="C8" s="389"/>
      <c r="D8" s="391"/>
      <c r="E8" s="467"/>
      <c r="F8" s="384" t="str" cm="1">
        <f t="array" ref="F8">_xlfn.IFS(OR(B8=ControlList!$B$23,B8=ControlList!$B$24,B8=ControlList!$B$25,B8=ControlList!$B$26,B8=ControlList!$B$27,B8=ControlList!$B$28,B8=ControlList!$B$29,B8=ControlList!$B$30,B8=ControlList!$B$31,B8=ControlList!$B$36,B8=ControlList!$B$37,B8=ControlList!$B$38,B8=ControlList!$B$39,B8=ControlList!$B$40,B8=ControlList!$B$41),"Acres",OR(B8=ControlList!$B$32,B8=ControlList!$B$33,B8=ControlList!$B$34,AND(B8=ControlList!$B$44,C8=ControlList!$W$61),AND(B8=ControlList!$B$44,C8=ControlList!$W$62)),"km",OR(B8=ControlList!$B$35),"Acre feet",OR(B8=ControlList!$B$43,B8=ControlList!$B$46),"People",OR(B8=ControlList!$B$47,AND(B8=ControlList!$B$44,C8=ControlList!$W$57),AND(B8=ControlList!$B$44,C8=ControlList!$W$58),AND(B8=ControlList!$B$44,C8=ControlList!$W$59),AND(B8=ControlList!$B$44,C8=ControlList!$W$60)),"Number",OR(AND(B8=ControlList!$B$45,C8=ControlList!$T$56)),"Acres mapped/modeled",OR(AND(B8=ControlList!$B$45,C8=ControlList!$T$57),AND(B8=ControlList!$B$45,C8=ControlList!$T$58)),"Acres Influenced",OR(AND(B8=ControlList!$B$44,C8=ControlList!$W$56)),"meters",OR(B8=ControlList!$B$48,AND(B8=ControlList!$B$44,C8=ControlList!$W$63),AND(B8=ControlList!$B$45,C8=ControlList!$T$59),AND(B8=ControlList!$B$44,C8=0),AND(B8=ControlList!$B$45,C8=0),B8=0)," ")</f>
        <v xml:space="preserve"> </v>
      </c>
      <c r="G8" s="467"/>
      <c r="H8" s="384" t="str" cm="1">
        <f t="array" ref="H8">_xlfn.IFS(OR(B8=ControlList!$B$23,B8=ControlList!$B$24,B8=ControlList!$B$25,B8=ControlList!$B$26,B8=ControlList!$B$27,B8=ControlList!$B$28,B8=ControlList!$B$29,B8=ControlList!$B$30,B8=ControlList!$B$31,B8=ControlList!$B$36,B8=ControlList!$B$37,B8=ControlList!$B$38,B8=ControlList!$B$39,B8=ControlList!$B$40,B8=ControlList!$B$41),"Acres",OR(B8=ControlList!$B$32,B8=ControlList!$B$33,B8=ControlList!$B$34,AND(B8=ControlList!$B$44,C8=ControlList!$W$61),AND(B8=ControlList!$B$44,C8=ControlList!$W$62)),"km",OR(B8=ControlList!$B$35),"Acre feet",OR(B8=ControlList!$B$43,B8=ControlList!$B$46),"People",OR(B8=ControlList!$B$47,AND(B8=ControlList!$B$44,C8=ControlList!$W$57),AND(B8=ControlList!$B$44,C8=ControlList!$W$58),AND(B8=ControlList!$B$44,C8=ControlList!$W$59),AND(B8=ControlList!$B$44,C8=ControlList!$W$60)),"Number",OR(AND(B8=ControlList!$B$45,C8=ControlList!$T$56)),"Acres mapped/modeled",OR(AND(B8=ControlList!$B$45,C8=ControlList!$T$57),AND(B8=ControlList!$B$45,C8=ControlList!$T$58)),"Acres Influenced",OR(AND(B8=ControlList!$B$44,C8=ControlList!$W$56)),"meters",OR(B8=ControlList!$B$48,AND(B8=ControlList!$B$44,C8=ControlList!$W$63),AND(B8=ControlList!$B$45,C8=ControlList!$T$59),AND(B8=ControlList!$B$44,C8=0),AND(B8=ControlList!$B$45,C8=0),B8=0)," ")</f>
        <v xml:space="preserve"> </v>
      </c>
      <c r="I8" s="394"/>
      <c r="J8" s="394"/>
      <c r="K8" s="335"/>
      <c r="L8" s="385" t="str">
        <f t="shared" ref="L8:L24" si="0">IF(K8=0," ",(K8/$K$25))</f>
        <v xml:space="preserve"> </v>
      </c>
      <c r="M8" s="335"/>
      <c r="N8" s="387" t="str">
        <f t="shared" ref="N8:N24" si="1">IF(M8=0," ",(M8/$M$25))</f>
        <v xml:space="preserve"> </v>
      </c>
      <c r="S8" s="2"/>
      <c r="T8" s="2"/>
      <c r="U8" s="2"/>
      <c r="V8" s="2"/>
      <c r="W8" s="2"/>
      <c r="X8" s="2"/>
      <c r="Y8" s="2"/>
      <c r="Z8" s="2"/>
    </row>
    <row r="9" spans="1:2177" ht="28.9" customHeight="1">
      <c r="B9" s="207"/>
      <c r="C9" s="389"/>
      <c r="D9" s="391"/>
      <c r="E9" s="467"/>
      <c r="F9" s="384" t="str" cm="1">
        <f t="array" ref="F9">_xlfn.IFS(OR(B9=ControlList!$B$23,B9=ControlList!$B$24,B9=ControlList!$B$25,B9=ControlList!$B$26,B9=ControlList!$B$27,B9=ControlList!$B$28,B9=ControlList!$B$29,B9=ControlList!$B$30,B9=ControlList!$B$31,B9=ControlList!$B$36,B9=ControlList!$B$37,B9=ControlList!$B$38,B9=ControlList!$B$39,B9=ControlList!$B$40,B9=ControlList!$B$41),"Acres",OR(B9=ControlList!$B$32,B9=ControlList!$B$33,B9=ControlList!$B$34,AND(B9=ControlList!$B$44,C9=ControlList!$W$61),AND(B9=ControlList!$B$44,C9=ControlList!$W$62)),"km",OR(B9=ControlList!$B$35),"Acre feet",OR(B9=ControlList!$B$43,B9=ControlList!$B$46),"People",OR(B9=ControlList!$B$47,AND(B9=ControlList!$B$44,C9=ControlList!$W$57),AND(B9=ControlList!$B$44,C9=ControlList!$W$58),AND(B9=ControlList!$B$44,C9=ControlList!$W$59),AND(B9=ControlList!$B$44,C9=ControlList!$W$60)),"Number",OR(AND(B9=ControlList!$B$45,C9=ControlList!$T$56)),"Acres mapped/modeled",OR(AND(B9=ControlList!$B$45,C9=ControlList!$T$57),AND(B9=ControlList!$B$45,C9=ControlList!$T$58)),"Acres Influenced",OR(AND(B9=ControlList!$B$44,C9=ControlList!$W$56)),"meters",OR(B9=ControlList!$B$48,AND(B9=ControlList!$B$44,C9=ControlList!$W$63),AND(B9=ControlList!$B$45,C9=ControlList!$T$59),AND(B9=ControlList!$B$44,C9=0),AND(B9=ControlList!$B$45,C9=0),B9=0)," ")</f>
        <v xml:space="preserve"> </v>
      </c>
      <c r="G9" s="467"/>
      <c r="H9" s="463" t="str" cm="1">
        <f t="array" ref="H9">_xlfn.IFS(OR(B9=ControlList!$B$23,B9=ControlList!$B$24,B9=ControlList!$B$25,B9=ControlList!$B$26,B9=ControlList!$B$27,B9=ControlList!$B$28,B9=ControlList!$B$29,B9=ControlList!$B$30,B9=ControlList!$B$31,B9=ControlList!$B$36,B9=ControlList!$B$37,B9=ControlList!$B$38,B9=ControlList!$B$39,B9=ControlList!$B$40,B9=ControlList!$B$41),"Acres",OR(B9=ControlList!$B$32,B9=ControlList!$B$33,B9=ControlList!$B$34,AND(B9=ControlList!$B$44,C9=ControlList!$W$61),AND(B9=ControlList!$B$44,C9=ControlList!$W$62)),"km",OR(B9=ControlList!$B$35),"Acre feet",OR(B9=ControlList!$B$43,B9=ControlList!$B$46),"People",OR(B9=ControlList!$B$47,AND(B9=ControlList!$B$44,C9=ControlList!$W$57),AND(B9=ControlList!$B$44,C9=ControlList!$W$58),AND(B9=ControlList!$B$44,C9=ControlList!$W$59),AND(B9=ControlList!$B$44,C9=ControlList!$W$60)),"Number",OR(AND(B9=ControlList!$B$45,C9=ControlList!$T$56)),"Acres mapped/modeled",OR(AND(B9=ControlList!$B$45,C9=ControlList!$T$57),AND(B9=ControlList!$B$45,C9=ControlList!$T$58)),"Acres Influenced",OR(AND(B9=ControlList!$B$44,C9=ControlList!$W$56)),"meters",OR(B9=ControlList!$B$48,AND(B9=ControlList!$B$44,C9=ControlList!$W$63),AND(B9=ControlList!$B$45,C9=ControlList!$T$59),AND(B9=ControlList!$B$44,C9=0),AND(B9=ControlList!$B$45,C9=0),B9=0)," ")</f>
        <v xml:space="preserve"> </v>
      </c>
      <c r="I9" s="466"/>
      <c r="J9" s="394"/>
      <c r="K9" s="335"/>
      <c r="L9" s="385" t="str">
        <f t="shared" si="0"/>
        <v xml:space="preserve"> </v>
      </c>
      <c r="M9" s="335"/>
      <c r="N9" s="387" t="str">
        <f t="shared" si="1"/>
        <v xml:space="preserve"> </v>
      </c>
      <c r="S9" s="2"/>
      <c r="T9" s="2"/>
      <c r="U9" s="2"/>
      <c r="V9" s="2"/>
      <c r="W9" s="2"/>
      <c r="X9" s="2"/>
      <c r="Y9" s="2"/>
      <c r="Z9" s="2"/>
    </row>
    <row r="10" spans="1:2177" ht="28.9" customHeight="1">
      <c r="B10" s="207"/>
      <c r="C10" s="389"/>
      <c r="D10" s="391"/>
      <c r="E10" s="467"/>
      <c r="F10" s="384" t="str" cm="1">
        <f t="array" ref="F10">_xlfn.IFS(OR(B10=ControlList!$B$23,B10=ControlList!$B$24,B10=ControlList!$B$25,B10=ControlList!$B$26,B10=ControlList!$B$27,B10=ControlList!$B$28,B10=ControlList!$B$29,B10=ControlList!$B$30,B10=ControlList!$B$31,B10=ControlList!$B$36,B10=ControlList!$B$37,B10=ControlList!$B$38,B10=ControlList!$B$39,B10=ControlList!$B$40,B10=ControlList!$B$41),"Acres",OR(B10=ControlList!$B$32,B10=ControlList!$B$33,B10=ControlList!$B$34,AND(B10=ControlList!$B$44,C10=ControlList!$W$61),AND(B10=ControlList!$B$44,C10=ControlList!$W$62)),"km",OR(B10=ControlList!$B$35),"Acre feet",OR(B10=ControlList!$B$43,B10=ControlList!$B$46),"People",OR(B10=ControlList!$B$47,AND(B10=ControlList!$B$44,C10=ControlList!$W$57),AND(B10=ControlList!$B$44,C10=ControlList!$W$58),AND(B10=ControlList!$B$44,C10=ControlList!$W$59),AND(B10=ControlList!$B$44,C10=ControlList!$W$60)),"Number",OR(AND(B10=ControlList!$B$45,C10=ControlList!$T$56)),"Acres mapped/modeled",OR(AND(B10=ControlList!$B$45,C10=ControlList!$T$57),AND(B10=ControlList!$B$45,C10=ControlList!$T$58)),"Acres Influenced",OR(AND(B10=ControlList!$B$44,C10=ControlList!$W$56)),"meters",OR(B10=ControlList!$B$48,AND(B10=ControlList!$B$44,C10=ControlList!$W$63),AND(B10=ControlList!$B$45,C10=ControlList!$T$59),AND(B10=ControlList!$B$44,C10=0),AND(B10=ControlList!$B$45,C10=0),B10=0)," ")</f>
        <v xml:space="preserve"> </v>
      </c>
      <c r="G10" s="467"/>
      <c r="H10" s="463" t="str" cm="1">
        <f t="array" ref="H10">_xlfn.IFS(OR(B10=ControlList!$B$23,B10=ControlList!$B$24,B10=ControlList!$B$25,B10=ControlList!$B$26,B10=ControlList!$B$27,B10=ControlList!$B$28,B10=ControlList!$B$29,B10=ControlList!$B$30,B10=ControlList!$B$31,B10=ControlList!$B$36,B10=ControlList!$B$37,B10=ControlList!$B$38,B10=ControlList!$B$39,B10=ControlList!$B$40,B10=ControlList!$B$41),"Acres",OR(B10=ControlList!$B$32,B10=ControlList!$B$33,B10=ControlList!$B$34,AND(B10=ControlList!$B$44,C10=ControlList!$W$61),AND(B10=ControlList!$B$44,C10=ControlList!$W$62)),"km",OR(B10=ControlList!$B$35),"Acre feet",OR(B10=ControlList!$B$43,B10=ControlList!$B$46),"People",OR(B10=ControlList!$B$47,AND(B10=ControlList!$B$44,C10=ControlList!$W$57),AND(B10=ControlList!$B$44,C10=ControlList!$W$58),AND(B10=ControlList!$B$44,C10=ControlList!$W$59),AND(B10=ControlList!$B$44,C10=ControlList!$W$60)),"Number",OR(AND(B10=ControlList!$B$45,C10=ControlList!$T$56)),"Acres mapped/modeled",OR(AND(B10=ControlList!$B$45,C10=ControlList!$T$57),AND(B10=ControlList!$B$45,C10=ControlList!$T$58)),"Acres Influenced",OR(AND(B10=ControlList!$B$44,C10=ControlList!$W$56)),"meters",OR(B10=ControlList!$B$48,AND(B10=ControlList!$B$44,C10=ControlList!$W$63),AND(B10=ControlList!$B$45,C10=ControlList!$T$59),AND(B10=ControlList!$B$44,C10=0),AND(B10=ControlList!$B$45,C10=0),B10=0)," ")</f>
        <v xml:space="preserve"> </v>
      </c>
      <c r="I10" s="466"/>
      <c r="J10" s="394"/>
      <c r="K10" s="335"/>
      <c r="L10" s="385" t="str">
        <f t="shared" si="0"/>
        <v xml:space="preserve"> </v>
      </c>
      <c r="M10" s="335"/>
      <c r="N10" s="387" t="str">
        <f t="shared" si="1"/>
        <v xml:space="preserve"> </v>
      </c>
      <c r="S10" s="2"/>
      <c r="T10" s="2"/>
      <c r="U10" s="2"/>
      <c r="V10" s="2"/>
      <c r="W10" s="2"/>
      <c r="X10" s="2"/>
      <c r="Y10" s="2"/>
      <c r="Z10" s="2"/>
    </row>
    <row r="11" spans="1:2177" ht="28.9" customHeight="1">
      <c r="B11" s="207"/>
      <c r="C11" s="389"/>
      <c r="D11" s="392"/>
      <c r="E11" s="468"/>
      <c r="F11" s="384" t="str" cm="1">
        <f t="array" ref="F11">_xlfn.IFS(OR(B11=ControlList!$B$23,B11=ControlList!$B$24,B11=ControlList!$B$25,B11=ControlList!$B$26,B11=ControlList!$B$27,B11=ControlList!$B$28,B11=ControlList!$B$29,B11=ControlList!$B$30,B11=ControlList!$B$31,B11=ControlList!$B$36,B11=ControlList!$B$37,B11=ControlList!$B$38,B11=ControlList!$B$39,B11=ControlList!$B$40,B11=ControlList!$B$41),"Acres",OR(B11=ControlList!$B$32,B11=ControlList!$B$33,B11=ControlList!$B$34,AND(B11=ControlList!$B$44,C11=ControlList!$W$61),AND(B11=ControlList!$B$44,C11=ControlList!$W$62)),"km",OR(B11=ControlList!$B$35),"Acre feet",OR(B11=ControlList!$B$43,B11=ControlList!$B$46),"People",OR(B11=ControlList!$B$47,AND(B11=ControlList!$B$44,C11=ControlList!$W$57),AND(B11=ControlList!$B$44,C11=ControlList!$W$58),AND(B11=ControlList!$B$44,C11=ControlList!$W$59),AND(B11=ControlList!$B$44,C11=ControlList!$W$60)),"Number",OR(AND(B11=ControlList!$B$45,C11=ControlList!$T$56)),"Acres mapped/modeled",OR(AND(B11=ControlList!$B$45,C11=ControlList!$T$57),AND(B11=ControlList!$B$45,C11=ControlList!$T$58)),"Acres Influenced",OR(AND(B11=ControlList!$B$44,C11=ControlList!$W$56)),"meters",OR(B11=ControlList!$B$48,AND(B11=ControlList!$B$44,C11=ControlList!$W$63),AND(B11=ControlList!$B$45,C11=ControlList!$T$59),AND(B11=ControlList!$B$44,C11=0),AND(B11=ControlList!$B$45,C11=0),B11=0)," ")</f>
        <v xml:space="preserve"> </v>
      </c>
      <c r="G11" s="468"/>
      <c r="H11" s="463" t="str" cm="1">
        <f t="array" ref="H11">_xlfn.IFS(OR(B11=ControlList!$B$23,B11=ControlList!$B$24,B11=ControlList!$B$25,B11=ControlList!$B$26,B11=ControlList!$B$27,B11=ControlList!$B$28,B11=ControlList!$B$29,B11=ControlList!$B$30,B11=ControlList!$B$31,B11=ControlList!$B$36,B11=ControlList!$B$37,B11=ControlList!$B$38,B11=ControlList!$B$39,B11=ControlList!$B$40,B11=ControlList!$B$41),"Acres",OR(B11=ControlList!$B$32,B11=ControlList!$B$33,B11=ControlList!$B$34,AND(B11=ControlList!$B$44,C11=ControlList!$W$61),AND(B11=ControlList!$B$44,C11=ControlList!$W$62)),"km",OR(B11=ControlList!$B$35),"Acre feet",OR(B11=ControlList!$B$43,B11=ControlList!$B$46),"People",OR(B11=ControlList!$B$47,AND(B11=ControlList!$B$44,C11=ControlList!$W$57),AND(B11=ControlList!$B$44,C11=ControlList!$W$58),AND(B11=ControlList!$B$44,C11=ControlList!$W$59),AND(B11=ControlList!$B$44,C11=ControlList!$W$60)),"Number",OR(AND(B11=ControlList!$B$45,C11=ControlList!$T$56)),"Acres mapped/modeled",OR(AND(B11=ControlList!$B$45,C11=ControlList!$T$57),AND(B11=ControlList!$B$45,C11=ControlList!$T$58)),"Acres Influenced",OR(AND(B11=ControlList!$B$44,C11=ControlList!$W$56)),"meters",OR(B11=ControlList!$B$48,AND(B11=ControlList!$B$44,C11=ControlList!$W$63),AND(B11=ControlList!$B$45,C11=ControlList!$T$59),AND(B11=ControlList!$B$44,C11=0),AND(B11=ControlList!$B$45,C11=0),B11=0)," ")</f>
        <v xml:space="preserve"> </v>
      </c>
      <c r="I11" s="466"/>
      <c r="J11" s="395"/>
      <c r="K11" s="336"/>
      <c r="L11" s="385" t="str">
        <f t="shared" si="0"/>
        <v xml:space="preserve"> </v>
      </c>
      <c r="M11" s="339"/>
      <c r="N11" s="387" t="str">
        <f t="shared" si="1"/>
        <v xml:space="preserve"> </v>
      </c>
      <c r="S11" s="2"/>
      <c r="T11" s="2"/>
      <c r="U11" s="2"/>
      <c r="V11" s="2"/>
      <c r="W11" s="2"/>
      <c r="X11" s="2"/>
      <c r="Y11" s="2"/>
      <c r="Z11" s="2"/>
    </row>
    <row r="12" spans="1:2177" ht="28.9" customHeight="1">
      <c r="B12" s="207"/>
      <c r="C12" s="389"/>
      <c r="D12" s="391"/>
      <c r="E12" s="467"/>
      <c r="F12" s="384" t="str" cm="1">
        <f t="array" ref="F12">_xlfn.IFS(OR(B12=ControlList!$B$23,B12=ControlList!$B$24,B12=ControlList!$B$25,B12=ControlList!$B$26,B12=ControlList!$B$27,B12=ControlList!$B$28,B12=ControlList!$B$29,B12=ControlList!$B$30,B12=ControlList!$B$31,B12=ControlList!$B$36,B12=ControlList!$B$37,B12=ControlList!$B$38,B12=ControlList!$B$39,B12=ControlList!$B$40,B12=ControlList!$B$41),"Acres",OR(B12=ControlList!$B$32,B12=ControlList!$B$33,B12=ControlList!$B$34,AND(B12=ControlList!$B$44,C12=ControlList!$W$61),AND(B12=ControlList!$B$44,C12=ControlList!$W$62)),"km",OR(B12=ControlList!$B$35),"Acre feet",OR(B12=ControlList!$B$43,B12=ControlList!$B$46),"People",OR(B12=ControlList!$B$47,AND(B12=ControlList!$B$44,C12=ControlList!$W$57),AND(B12=ControlList!$B$44,C12=ControlList!$W$58),AND(B12=ControlList!$B$44,C12=ControlList!$W$59),AND(B12=ControlList!$B$44,C12=ControlList!$W$60)),"Number",OR(AND(B12=ControlList!$B$45,C12=ControlList!$T$56)),"Acres mapped/modeled",OR(AND(B12=ControlList!$B$45,C12=ControlList!$T$57),AND(B12=ControlList!$B$45,C12=ControlList!$T$58)),"Acres Influenced",OR(AND(B12=ControlList!$B$44,C12=ControlList!$W$56)),"meters",OR(B12=ControlList!$B$48,AND(B12=ControlList!$B$44,C12=ControlList!$W$63),AND(B12=ControlList!$B$45,C12=ControlList!$T$59),AND(B12=ControlList!$B$44,C12=0),AND(B12=ControlList!$B$45,C12=0),B12=0)," ")</f>
        <v xml:space="preserve"> </v>
      </c>
      <c r="G12" s="467"/>
      <c r="H12" s="463" t="str" cm="1">
        <f t="array" ref="H12">_xlfn.IFS(OR(B12=ControlList!$B$23,B12=ControlList!$B$24,B12=ControlList!$B$25,B12=ControlList!$B$26,B12=ControlList!$B$27,B12=ControlList!$B$28,B12=ControlList!$B$29,B12=ControlList!$B$30,B12=ControlList!$B$31,B12=ControlList!$B$36,B12=ControlList!$B$37,B12=ControlList!$B$38,B12=ControlList!$B$39,B12=ControlList!$B$40,B12=ControlList!$B$41),"Acres",OR(B12=ControlList!$B$32,B12=ControlList!$B$33,B12=ControlList!$B$34,AND(B12=ControlList!$B$44,C12=ControlList!$W$61),AND(B12=ControlList!$B$44,C12=ControlList!$W$62)),"km",OR(B12=ControlList!$B$35),"Acre feet",OR(B12=ControlList!$B$43,B12=ControlList!$B$46),"People",OR(B12=ControlList!$B$47,AND(B12=ControlList!$B$44,C12=ControlList!$W$57),AND(B12=ControlList!$B$44,C12=ControlList!$W$58),AND(B12=ControlList!$B$44,C12=ControlList!$W$59),AND(B12=ControlList!$B$44,C12=ControlList!$W$60)),"Number",OR(AND(B12=ControlList!$B$45,C12=ControlList!$T$56)),"Acres mapped/modeled",OR(AND(B12=ControlList!$B$45,C12=ControlList!$T$57),AND(B12=ControlList!$B$45,C12=ControlList!$T$58)),"Acres Influenced",OR(AND(B12=ControlList!$B$44,C12=ControlList!$W$56)),"meters",OR(B12=ControlList!$B$48,AND(B12=ControlList!$B$44,C12=ControlList!$W$63),AND(B12=ControlList!$B$45,C12=ControlList!$T$59),AND(B12=ControlList!$B$44,C12=0),AND(B12=ControlList!$B$45,C12=0),B12=0)," ")</f>
        <v xml:space="preserve"> </v>
      </c>
      <c r="I12" s="466"/>
      <c r="J12" s="394"/>
      <c r="K12" s="335"/>
      <c r="L12" s="385" t="str">
        <f t="shared" si="0"/>
        <v xml:space="preserve"> </v>
      </c>
      <c r="M12" s="335"/>
      <c r="N12" s="387" t="str">
        <f t="shared" si="1"/>
        <v xml:space="preserve"> </v>
      </c>
      <c r="S12" s="2"/>
      <c r="T12" s="2"/>
      <c r="U12" s="2"/>
      <c r="V12" s="2"/>
      <c r="W12" s="2"/>
      <c r="X12" s="2"/>
      <c r="Y12" s="2"/>
      <c r="Z12" s="2"/>
    </row>
    <row r="13" spans="1:2177" ht="28.9" customHeight="1">
      <c r="B13" s="207"/>
      <c r="C13" s="389"/>
      <c r="D13" s="391"/>
      <c r="E13" s="467"/>
      <c r="F13" s="384" t="str" cm="1">
        <f t="array" ref="F13">_xlfn.IFS(OR(B13=ControlList!$B$23,B13=ControlList!$B$24,B13=ControlList!$B$25,B13=ControlList!$B$26,B13=ControlList!$B$27,B13=ControlList!$B$28,B13=ControlList!$B$29,B13=ControlList!$B$30,B13=ControlList!$B$31,B13=ControlList!$B$36,B13=ControlList!$B$37,B13=ControlList!$B$38,B13=ControlList!$B$39,B13=ControlList!$B$40,B13=ControlList!$B$41),"Acres",OR(B13=ControlList!$B$32,B13=ControlList!$B$33,B13=ControlList!$B$34,AND(B13=ControlList!$B$44,C13=ControlList!$W$61),AND(B13=ControlList!$B$44,C13=ControlList!$W$62)),"km",OR(B13=ControlList!$B$35),"Acre feet",OR(B13=ControlList!$B$43,B13=ControlList!$B$46),"People",OR(B13=ControlList!$B$47,AND(B13=ControlList!$B$44,C13=ControlList!$W$57),AND(B13=ControlList!$B$44,C13=ControlList!$W$58),AND(B13=ControlList!$B$44,C13=ControlList!$W$59),AND(B13=ControlList!$B$44,C13=ControlList!$W$60)),"Number",OR(AND(B13=ControlList!$B$45,C13=ControlList!$T$56)),"Acres mapped/modeled",OR(AND(B13=ControlList!$B$45,C13=ControlList!$T$57),AND(B13=ControlList!$B$45,C13=ControlList!$T$58)),"Acres Influenced",OR(AND(B13=ControlList!$B$44,C13=ControlList!$W$56)),"meters",OR(B13=ControlList!$B$48,AND(B13=ControlList!$B$44,C13=ControlList!$W$63),AND(B13=ControlList!$B$45,C13=ControlList!$T$59),AND(B13=ControlList!$B$44,C13=0),AND(B13=ControlList!$B$45,C13=0),B13=0)," ")</f>
        <v xml:space="preserve"> </v>
      </c>
      <c r="G13" s="467"/>
      <c r="H13" s="463" t="str" cm="1">
        <f t="array" ref="H13">_xlfn.IFS(OR(B13=ControlList!$B$23,B13=ControlList!$B$24,B13=ControlList!$B$25,B13=ControlList!$B$26,B13=ControlList!$B$27,B13=ControlList!$B$28,B13=ControlList!$B$29,B13=ControlList!$B$30,B13=ControlList!$B$31,B13=ControlList!$B$36,B13=ControlList!$B$37,B13=ControlList!$B$38,B13=ControlList!$B$39,B13=ControlList!$B$40,B13=ControlList!$B$41),"Acres",OR(B13=ControlList!$B$32,B13=ControlList!$B$33,B13=ControlList!$B$34,AND(B13=ControlList!$B$44,C13=ControlList!$W$61),AND(B13=ControlList!$B$44,C13=ControlList!$W$62)),"km",OR(B13=ControlList!$B$35),"Acre feet",OR(B13=ControlList!$B$43,B13=ControlList!$B$46),"People",OR(B13=ControlList!$B$47,AND(B13=ControlList!$B$44,C13=ControlList!$W$57),AND(B13=ControlList!$B$44,C13=ControlList!$W$58),AND(B13=ControlList!$B$44,C13=ControlList!$W$59),AND(B13=ControlList!$B$44,C13=ControlList!$W$60)),"Number",OR(AND(B13=ControlList!$B$45,C13=ControlList!$T$56)),"Acres mapped/modeled",OR(AND(B13=ControlList!$B$45,C13=ControlList!$T$57),AND(B13=ControlList!$B$45,C13=ControlList!$T$58)),"Acres Influenced",OR(AND(B13=ControlList!$B$44,C13=ControlList!$W$56)),"meters",OR(B13=ControlList!$B$48,AND(B13=ControlList!$B$44,C13=ControlList!$W$63),AND(B13=ControlList!$B$45,C13=ControlList!$T$59),AND(B13=ControlList!$B$44,C13=0),AND(B13=ControlList!$B$45,C13=0),B13=0)," ")</f>
        <v xml:space="preserve"> </v>
      </c>
      <c r="I13" s="466"/>
      <c r="J13" s="394"/>
      <c r="K13" s="335"/>
      <c r="L13" s="385" t="str">
        <f t="shared" si="0"/>
        <v xml:space="preserve"> </v>
      </c>
      <c r="M13" s="335"/>
      <c r="N13" s="387" t="str">
        <f t="shared" si="1"/>
        <v xml:space="preserve"> </v>
      </c>
      <c r="S13" s="2"/>
      <c r="T13" s="2"/>
      <c r="U13" s="2"/>
      <c r="V13" s="2"/>
      <c r="W13" s="2"/>
      <c r="X13" s="2"/>
      <c r="Y13" s="2"/>
      <c r="Z13" s="2"/>
    </row>
    <row r="14" spans="1:2177" ht="28.9" customHeight="1">
      <c r="B14" s="207"/>
      <c r="C14" s="389"/>
      <c r="D14" s="391"/>
      <c r="E14" s="467"/>
      <c r="F14" s="384" t="str" cm="1">
        <f t="array" ref="F14">_xlfn.IFS(OR(B14=ControlList!$B$23,B14=ControlList!$B$24,B14=ControlList!$B$25,B14=ControlList!$B$26,B14=ControlList!$B$27,B14=ControlList!$B$28,B14=ControlList!$B$29,B14=ControlList!$B$30,B14=ControlList!$B$31,B14=ControlList!$B$36,B14=ControlList!$B$37,B14=ControlList!$B$38,B14=ControlList!$B$39,B14=ControlList!$B$40,B14=ControlList!$B$41),"Acres",OR(B14=ControlList!$B$32,B14=ControlList!$B$33,B14=ControlList!$B$34,AND(B14=ControlList!$B$44,C14=ControlList!$W$61),AND(B14=ControlList!$B$44,C14=ControlList!$W$62)),"km",OR(B14=ControlList!$B$35),"Acre feet",OR(B14=ControlList!$B$43,B14=ControlList!$B$46),"People",OR(B14=ControlList!$B$47,AND(B14=ControlList!$B$44,C14=ControlList!$W$57),AND(B14=ControlList!$B$44,C14=ControlList!$W$58),AND(B14=ControlList!$B$44,C14=ControlList!$W$59),AND(B14=ControlList!$B$44,C14=ControlList!$W$60)),"Number",OR(AND(B14=ControlList!$B$45,C14=ControlList!$T$56)),"Acres mapped/modeled",OR(AND(B14=ControlList!$B$45,C14=ControlList!$T$57),AND(B14=ControlList!$B$45,C14=ControlList!$T$58)),"Acres Influenced",OR(AND(B14=ControlList!$B$44,C14=ControlList!$W$56)),"meters",OR(B14=ControlList!$B$48,AND(B14=ControlList!$B$44,C14=ControlList!$W$63),AND(B14=ControlList!$B$45,C14=ControlList!$T$59),AND(B14=ControlList!$B$44,C14=0),AND(B14=ControlList!$B$45,C14=0),B14=0)," ")</f>
        <v xml:space="preserve"> </v>
      </c>
      <c r="G14" s="470"/>
      <c r="H14" s="463" t="str" cm="1">
        <f t="array" ref="H14">_xlfn.IFS(OR(B14=ControlList!$B$23,B14=ControlList!$B$24,B14=ControlList!$B$25,B14=ControlList!$B$26,B14=ControlList!$B$27,B14=ControlList!$B$28,B14=ControlList!$B$29,B14=ControlList!$B$30,B14=ControlList!$B$31,B14=ControlList!$B$36,B14=ControlList!$B$37,B14=ControlList!$B$38,B14=ControlList!$B$39,B14=ControlList!$B$40,B14=ControlList!$B$41),"Acres",OR(B14=ControlList!$B$32,B14=ControlList!$B$33,B14=ControlList!$B$34,AND(B14=ControlList!$B$44,C14=ControlList!$W$61),AND(B14=ControlList!$B$44,C14=ControlList!$W$62)),"km",OR(B14=ControlList!$B$35),"Acre feet",OR(B14=ControlList!$B$43,B14=ControlList!$B$46),"People",OR(B14=ControlList!$B$47,AND(B14=ControlList!$B$44,C14=ControlList!$W$57),AND(B14=ControlList!$B$44,C14=ControlList!$W$58),AND(B14=ControlList!$B$44,C14=ControlList!$W$59),AND(B14=ControlList!$B$44,C14=ControlList!$W$60)),"Number",OR(AND(B14=ControlList!$B$45,C14=ControlList!$T$56)),"Acres mapped/modeled",OR(AND(B14=ControlList!$B$45,C14=ControlList!$T$57),AND(B14=ControlList!$B$45,C14=ControlList!$T$58)),"Acres Influenced",OR(AND(B14=ControlList!$B$44,C14=ControlList!$W$56)),"meters",OR(B14=ControlList!$B$48,AND(B14=ControlList!$B$44,C14=ControlList!$W$63),AND(B14=ControlList!$B$45,C14=ControlList!$T$59),AND(B14=ControlList!$B$44,C14=0),AND(B14=ControlList!$B$45,C14=0),B14=0)," ")</f>
        <v xml:space="preserve"> </v>
      </c>
      <c r="I14" s="466"/>
      <c r="J14" s="394"/>
      <c r="K14" s="335"/>
      <c r="L14" s="385" t="str">
        <f t="shared" si="0"/>
        <v xml:space="preserve"> </v>
      </c>
      <c r="M14" s="335"/>
      <c r="N14" s="387" t="str">
        <f t="shared" si="1"/>
        <v xml:space="preserve"> </v>
      </c>
      <c r="S14" s="2"/>
      <c r="T14" s="2"/>
      <c r="U14" s="2"/>
      <c r="V14" s="2"/>
      <c r="W14" s="2"/>
      <c r="X14" s="2"/>
      <c r="Y14" s="2"/>
      <c r="Z14" s="2"/>
    </row>
    <row r="15" spans="1:2177" ht="28.9" customHeight="1">
      <c r="B15" s="207"/>
      <c r="C15" s="389"/>
      <c r="D15" s="392"/>
      <c r="E15" s="468"/>
      <c r="F15" s="463" t="str" cm="1">
        <f t="array" ref="F15">_xlfn.IFS(OR(B15=ControlList!$B$23,B15=ControlList!$B$24,B15=ControlList!$B$25,B15=ControlList!$B$26,B15=ControlList!$B$27,B15=ControlList!$B$28,B15=ControlList!$B$29,B15=ControlList!$B$30,B15=ControlList!$B$31,B15=ControlList!$B$36,B15=ControlList!$B$37,B15=ControlList!$B$38,B15=ControlList!$B$39,B15=ControlList!$B$40,B15=ControlList!$B$41),"Acres",OR(B15=ControlList!$B$32,B15=ControlList!$B$33,B15=ControlList!$B$34,AND(B15=ControlList!$B$44,C15=ControlList!$W$61),AND(B15=ControlList!$B$44,C15=ControlList!$W$62)),"km",OR(B15=ControlList!$B$35),"Acre feet",OR(B15=ControlList!$B$43,B15=ControlList!$B$46),"People",OR(B15=ControlList!$B$47,AND(B15=ControlList!$B$44,C15=ControlList!$W$57),AND(B15=ControlList!$B$44,C15=ControlList!$W$58),AND(B15=ControlList!$B$44,C15=ControlList!$W$59),AND(B15=ControlList!$B$44,C15=ControlList!$W$60)),"Number",OR(AND(B15=ControlList!$B$45,C15=ControlList!$T$56)),"Acres mapped/modeled",OR(AND(B15=ControlList!$B$45,C15=ControlList!$T$57),AND(B15=ControlList!$B$45,C15=ControlList!$T$58)),"Acres Influenced",OR(AND(B15=ControlList!$B$44,C15=ControlList!$W$56)),"meters",OR(B15=ControlList!$B$48,AND(B15=ControlList!$B$44,C15=ControlList!$W$63),AND(B15=ControlList!$B$45,C15=ControlList!$T$59),AND(B15=ControlList!$B$44,C15=0),AND(B15=ControlList!$B$45,C15=0),B15=0)," ")</f>
        <v xml:space="preserve"> </v>
      </c>
      <c r="G15" s="468"/>
      <c r="H15" s="463" t="str" cm="1">
        <f t="array" ref="H15">_xlfn.IFS(OR(B15=ControlList!$B$23,B15=ControlList!$B$24,B15=ControlList!$B$25,B15=ControlList!$B$26,B15=ControlList!$B$27,B15=ControlList!$B$28,B15=ControlList!$B$29,B15=ControlList!$B$30,B15=ControlList!$B$31,B15=ControlList!$B$36,B15=ControlList!$B$37,B15=ControlList!$B$38,B15=ControlList!$B$39,B15=ControlList!$B$40,B15=ControlList!$B$41),"Acres",OR(B15=ControlList!$B$32,B15=ControlList!$B$33,B15=ControlList!$B$34,AND(B15=ControlList!$B$44,C15=ControlList!$W$61),AND(B15=ControlList!$B$44,C15=ControlList!$W$62)),"km",OR(B15=ControlList!$B$35),"Acre feet",OR(B15=ControlList!$B$43,B15=ControlList!$B$46),"People",OR(B15=ControlList!$B$47,AND(B15=ControlList!$B$44,C15=ControlList!$W$57),AND(B15=ControlList!$B$44,C15=ControlList!$W$58),AND(B15=ControlList!$B$44,C15=ControlList!$W$59),AND(B15=ControlList!$B$44,C15=ControlList!$W$60)),"Number",OR(AND(B15=ControlList!$B$45,C15=ControlList!$T$56)),"Acres mapped/modeled",OR(AND(B15=ControlList!$B$45,C15=ControlList!$T$57),AND(B15=ControlList!$B$45,C15=ControlList!$T$58)),"Acres Influenced",OR(AND(B15=ControlList!$B$44,C15=ControlList!$W$56)),"meters",OR(B15=ControlList!$B$48,AND(B15=ControlList!$B$44,C15=ControlList!$W$63),AND(B15=ControlList!$B$45,C15=ControlList!$T$59),AND(B15=ControlList!$B$44,C15=0),AND(B15=ControlList!$B$45,C15=0),B15=0)," ")</f>
        <v xml:space="preserve"> </v>
      </c>
      <c r="I15" s="471"/>
      <c r="J15" s="464"/>
      <c r="K15" s="465"/>
      <c r="L15" s="387" t="str">
        <f t="shared" si="0"/>
        <v xml:space="preserve"> </v>
      </c>
      <c r="M15" s="339"/>
      <c r="N15" s="387" t="str">
        <f t="shared" si="1"/>
        <v xml:space="preserve"> </v>
      </c>
      <c r="S15" s="2"/>
      <c r="T15" s="2"/>
      <c r="U15" s="2"/>
      <c r="V15" s="2"/>
      <c r="W15" s="2"/>
      <c r="X15" s="2"/>
      <c r="Y15" s="2"/>
      <c r="Z15" s="2"/>
    </row>
    <row r="16" spans="1:2177" ht="28.9" customHeight="1">
      <c r="B16" s="207"/>
      <c r="C16" s="389"/>
      <c r="D16" s="392"/>
      <c r="E16" s="468"/>
      <c r="F16" s="463" t="str" cm="1">
        <f t="array" ref="F16">_xlfn.IFS(OR(B16=ControlList!$B$23,B16=ControlList!$B$24,B16=ControlList!$B$25,B16=ControlList!$B$26,B16=ControlList!$B$27,B16=ControlList!$B$28,B16=ControlList!$B$29,B16=ControlList!$B$30,B16=ControlList!$B$31,B16=ControlList!$B$36,B16=ControlList!$B$37,B16=ControlList!$B$38,B16=ControlList!$B$39,B16=ControlList!$B$40,B16=ControlList!$B$41),"Acres",OR(B16=ControlList!$B$32,B16=ControlList!$B$33,B16=ControlList!$B$34,AND(B16=ControlList!$B$44,C16=ControlList!$W$61),AND(B16=ControlList!$B$44,C16=ControlList!$W$62)),"km",OR(B16=ControlList!$B$35),"Acre feet",OR(B16=ControlList!$B$43,B16=ControlList!$B$46),"People",OR(B16=ControlList!$B$47,AND(B16=ControlList!$B$44,C16=ControlList!$W$57),AND(B16=ControlList!$B$44,C16=ControlList!$W$58),AND(B16=ControlList!$B$44,C16=ControlList!$W$59),AND(B16=ControlList!$B$44,C16=ControlList!$W$60)),"Number",OR(AND(B16=ControlList!$B$45,C16=ControlList!$T$56)),"Acres mapped/modeled",OR(AND(B16=ControlList!$B$45,C16=ControlList!$T$57),AND(B16=ControlList!$B$45,C16=ControlList!$T$58)),"Acres Influenced",OR(AND(B16=ControlList!$B$44,C16=ControlList!$W$56)),"meters",OR(B16=ControlList!$B$48,AND(B16=ControlList!$B$44,C16=ControlList!$W$63),AND(B16=ControlList!$B$45,C16=ControlList!$T$59),AND(B16=ControlList!$B$44,C16=0),AND(B16=ControlList!$B$45,C16=0),B16=0)," ")</f>
        <v xml:space="preserve"> </v>
      </c>
      <c r="G16" s="468"/>
      <c r="H16" s="463" t="str" cm="1">
        <f t="array" ref="H16">_xlfn.IFS(OR(B16=ControlList!$B$23,B16=ControlList!$B$24,B16=ControlList!$B$25,B16=ControlList!$B$26,B16=ControlList!$B$27,B16=ControlList!$B$28,B16=ControlList!$B$29,B16=ControlList!$B$30,B16=ControlList!$B$31,B16=ControlList!$B$36,B16=ControlList!$B$37,B16=ControlList!$B$38,B16=ControlList!$B$39,B16=ControlList!$B$40,B16=ControlList!$B$41),"Acres",OR(B16=ControlList!$B$32,B16=ControlList!$B$33,B16=ControlList!$B$34,AND(B16=ControlList!$B$44,C16=ControlList!$W$61),AND(B16=ControlList!$B$44,C16=ControlList!$W$62)),"km",OR(B16=ControlList!$B$35),"Acre feet",OR(B16=ControlList!$B$43,B16=ControlList!$B$46),"People",OR(B16=ControlList!$B$47,AND(B16=ControlList!$B$44,C16=ControlList!$W$57),AND(B16=ControlList!$B$44,C16=ControlList!$W$58),AND(B16=ControlList!$B$44,C16=ControlList!$W$59),AND(B16=ControlList!$B$44,C16=ControlList!$W$60)),"Number",OR(AND(B16=ControlList!$B$45,C16=ControlList!$T$56)),"Acres mapped/modeled",OR(AND(B16=ControlList!$B$45,C16=ControlList!$T$57),AND(B16=ControlList!$B$45,C16=ControlList!$T$58)),"Acres Influenced",OR(AND(B16=ControlList!$B$44,C16=ControlList!$W$56)),"meters",OR(B16=ControlList!$B$48,AND(B16=ControlList!$B$44,C16=ControlList!$W$63),AND(B16=ControlList!$B$45,C16=ControlList!$T$59),AND(B16=ControlList!$B$44,C16=0),AND(B16=ControlList!$B$45,C16=0),B16=0)," ")</f>
        <v xml:space="preserve"> </v>
      </c>
      <c r="I16" s="471"/>
      <c r="J16" s="464"/>
      <c r="K16" s="465"/>
      <c r="L16" s="387" t="str">
        <f t="shared" si="0"/>
        <v xml:space="preserve"> </v>
      </c>
      <c r="M16" s="339"/>
      <c r="N16" s="387" t="str">
        <f t="shared" si="1"/>
        <v xml:space="preserve"> </v>
      </c>
      <c r="S16" s="2"/>
      <c r="T16" s="2"/>
      <c r="U16" s="2"/>
      <c r="V16" s="2"/>
      <c r="W16" s="2"/>
      <c r="X16" s="2"/>
      <c r="Y16" s="2"/>
      <c r="Z16" s="2"/>
    </row>
    <row r="17" spans="2:26" ht="28.9" customHeight="1">
      <c r="B17" s="207"/>
      <c r="C17" s="389"/>
      <c r="D17" s="391"/>
      <c r="E17" s="467"/>
      <c r="F17" s="384" t="str" cm="1">
        <f t="array" ref="F17">_xlfn.IFS(OR(B17=ControlList!$B$23,B17=ControlList!$B$24,B17=ControlList!$B$25,B17=ControlList!$B$26,B17=ControlList!$B$27,B17=ControlList!$B$28,B17=ControlList!$B$29,B17=ControlList!$B$30,B17=ControlList!$B$31,B17=ControlList!$B$36,B17=ControlList!$B$37,B17=ControlList!$B$38,B17=ControlList!$B$39,B17=ControlList!$B$40,B17=ControlList!$B$41),"Acres",OR(B17=ControlList!$B$32,B17=ControlList!$B$33,B17=ControlList!$B$34,AND(B17=ControlList!$B$44,C17=ControlList!$W$61),AND(B17=ControlList!$B$44,C17=ControlList!$W$62)),"km",OR(B17=ControlList!$B$35),"Acre feet",OR(B17=ControlList!$B$43,B17=ControlList!$B$46),"People",OR(B17=ControlList!$B$47,AND(B17=ControlList!$B$44,C17=ControlList!$W$57),AND(B17=ControlList!$B$44,C17=ControlList!$W$58),AND(B17=ControlList!$B$44,C17=ControlList!$W$59),AND(B17=ControlList!$B$44,C17=ControlList!$W$60)),"Number",OR(AND(B17=ControlList!$B$45,C17=ControlList!$T$56)),"Acres mapped/modeled",OR(AND(B17=ControlList!$B$45,C17=ControlList!$T$57),AND(B17=ControlList!$B$45,C17=ControlList!$T$58)),"Acres Influenced",OR(AND(B17=ControlList!$B$44,C17=ControlList!$W$56)),"meters",OR(B17=ControlList!$B$48,AND(B17=ControlList!$B$44,C17=ControlList!$W$63),AND(B17=ControlList!$B$45,C17=ControlList!$T$59),AND(B17=ControlList!$B$44,C17=0),AND(B17=ControlList!$B$45,C17=0),B17=0)," ")</f>
        <v xml:space="preserve"> </v>
      </c>
      <c r="G17" s="467"/>
      <c r="H17" s="463" t="str" cm="1">
        <f t="array" ref="H17">_xlfn.IFS(OR(B17=ControlList!$B$23,B17=ControlList!$B$24,B17=ControlList!$B$25,B17=ControlList!$B$26,B17=ControlList!$B$27,B17=ControlList!$B$28,B17=ControlList!$B$29,B17=ControlList!$B$30,B17=ControlList!$B$31,B17=ControlList!$B$36,B17=ControlList!$B$37,B17=ControlList!$B$38,B17=ControlList!$B$39,B17=ControlList!$B$40,B17=ControlList!$B$41),"Acres",OR(B17=ControlList!$B$32,B17=ControlList!$B$33,B17=ControlList!$B$34,AND(B17=ControlList!$B$44,C17=ControlList!$W$61),AND(B17=ControlList!$B$44,C17=ControlList!$W$62)),"km",OR(B17=ControlList!$B$35),"Acre feet",OR(B17=ControlList!$B$43,B17=ControlList!$B$46),"People",OR(B17=ControlList!$B$47,AND(B17=ControlList!$B$44,C17=ControlList!$W$57),AND(B17=ControlList!$B$44,C17=ControlList!$W$58),AND(B17=ControlList!$B$44,C17=ControlList!$W$59),AND(B17=ControlList!$B$44,C17=ControlList!$W$60)),"Number",OR(AND(B17=ControlList!$B$45,C17=ControlList!$T$56)),"Acres mapped/modeled",OR(AND(B17=ControlList!$B$45,C17=ControlList!$T$57),AND(B17=ControlList!$B$45,C17=ControlList!$T$58)),"Acres Influenced",OR(AND(B17=ControlList!$B$44,C17=ControlList!$W$56)),"meters",OR(B17=ControlList!$B$48,AND(B17=ControlList!$B$44,C17=ControlList!$W$63),AND(B17=ControlList!$B$45,C17=ControlList!$T$59),AND(B17=ControlList!$B$44,C17=0),AND(B17=ControlList!$B$45,C17=0),B17=0)," ")</f>
        <v xml:space="preserve"> </v>
      </c>
      <c r="I17" s="466"/>
      <c r="J17" s="394"/>
      <c r="K17" s="335"/>
      <c r="L17" s="385" t="str">
        <f t="shared" si="0"/>
        <v xml:space="preserve"> </v>
      </c>
      <c r="M17" s="335"/>
      <c r="N17" s="387" t="str">
        <f t="shared" si="1"/>
        <v xml:space="preserve"> </v>
      </c>
      <c r="S17" s="2"/>
      <c r="T17" s="2"/>
      <c r="U17" s="2"/>
      <c r="V17" s="2"/>
      <c r="W17" s="2"/>
      <c r="X17" s="2"/>
      <c r="Y17" s="2"/>
      <c r="Z17" s="2"/>
    </row>
    <row r="18" spans="2:26" ht="28.9" customHeight="1">
      <c r="B18" s="207"/>
      <c r="C18" s="389"/>
      <c r="D18" s="391"/>
      <c r="E18" s="467"/>
      <c r="F18" s="384" t="str" cm="1">
        <f t="array" ref="F18">_xlfn.IFS(OR(B18=ControlList!$B$23,B18=ControlList!$B$24,B18=ControlList!$B$25,B18=ControlList!$B$26,B18=ControlList!$B$27,B18=ControlList!$B$28,B18=ControlList!$B$29,B18=ControlList!$B$30,B18=ControlList!$B$31,B18=ControlList!$B$36,B18=ControlList!$B$37,B18=ControlList!$B$38,B18=ControlList!$B$39,B18=ControlList!$B$40,B18=ControlList!$B$41),"Acres",OR(B18=ControlList!$B$32,B18=ControlList!$B$33,B18=ControlList!$B$34,AND(B18=ControlList!$B$44,C18=ControlList!$W$61),AND(B18=ControlList!$B$44,C18=ControlList!$W$62)),"km",OR(B18=ControlList!$B$35),"Acre feet",OR(B18=ControlList!$B$43,B18=ControlList!$B$46),"People",OR(B18=ControlList!$B$47,AND(B18=ControlList!$B$44,C18=ControlList!$W$57),AND(B18=ControlList!$B$44,C18=ControlList!$W$58),AND(B18=ControlList!$B$44,C18=ControlList!$W$59),AND(B18=ControlList!$B$44,C18=ControlList!$W$60)),"Number",OR(AND(B18=ControlList!$B$45,C18=ControlList!$T$56)),"Acres mapped/modeled",OR(AND(B18=ControlList!$B$45,C18=ControlList!$T$57),AND(B18=ControlList!$B$45,C18=ControlList!$T$58)),"Acres Influenced",OR(AND(B18=ControlList!$B$44,C18=ControlList!$W$56)),"meters",OR(B18=ControlList!$B$48,AND(B18=ControlList!$B$44,C18=ControlList!$W$63),AND(B18=ControlList!$B$45,C18=ControlList!$T$59),AND(B18=ControlList!$B$44,C18=0),AND(B18=ControlList!$B$45,C18=0),B18=0)," ")</f>
        <v xml:space="preserve"> </v>
      </c>
      <c r="G18" s="467"/>
      <c r="H18" s="463" t="str" cm="1">
        <f t="array" ref="H18">_xlfn.IFS(OR(B18=ControlList!$B$23,B18=ControlList!$B$24,B18=ControlList!$B$25,B18=ControlList!$B$26,B18=ControlList!$B$27,B18=ControlList!$B$28,B18=ControlList!$B$29,B18=ControlList!$B$30,B18=ControlList!$B$31,B18=ControlList!$B$36,B18=ControlList!$B$37,B18=ControlList!$B$38,B18=ControlList!$B$39,B18=ControlList!$B$40,B18=ControlList!$B$41),"Acres",OR(B18=ControlList!$B$32,B18=ControlList!$B$33,B18=ControlList!$B$34,AND(B18=ControlList!$B$44,C18=ControlList!$W$61),AND(B18=ControlList!$B$44,C18=ControlList!$W$62)),"km",OR(B18=ControlList!$B$35),"Acre feet",OR(B18=ControlList!$B$43,B18=ControlList!$B$46),"People",OR(B18=ControlList!$B$47,AND(B18=ControlList!$B$44,C18=ControlList!$W$57),AND(B18=ControlList!$B$44,C18=ControlList!$W$58),AND(B18=ControlList!$B$44,C18=ControlList!$W$59),AND(B18=ControlList!$B$44,C18=ControlList!$W$60)),"Number",OR(AND(B18=ControlList!$B$45,C18=ControlList!$T$56)),"Acres mapped/modeled",OR(AND(B18=ControlList!$B$45,C18=ControlList!$T$57),AND(B18=ControlList!$B$45,C18=ControlList!$T$58)),"Acres Influenced",OR(AND(B18=ControlList!$B$44,C18=ControlList!$W$56)),"meters",OR(B18=ControlList!$B$48,AND(B18=ControlList!$B$44,C18=ControlList!$W$63),AND(B18=ControlList!$B$45,C18=ControlList!$T$59),AND(B18=ControlList!$B$44,C18=0),AND(B18=ControlList!$B$45,C18=0),B18=0)," ")</f>
        <v xml:space="preserve"> </v>
      </c>
      <c r="I18" s="466"/>
      <c r="J18" s="394"/>
      <c r="K18" s="335"/>
      <c r="L18" s="385" t="str">
        <f t="shared" si="0"/>
        <v xml:space="preserve"> </v>
      </c>
      <c r="M18" s="335"/>
      <c r="N18" s="387" t="str">
        <f t="shared" si="1"/>
        <v xml:space="preserve"> </v>
      </c>
      <c r="S18" s="2"/>
      <c r="T18" s="2"/>
      <c r="U18" s="2"/>
      <c r="V18" s="2"/>
      <c r="W18" s="2"/>
      <c r="X18" s="2"/>
      <c r="Y18" s="2"/>
      <c r="Z18" s="2"/>
    </row>
    <row r="19" spans="2:26" ht="28.9" customHeight="1">
      <c r="B19" s="207"/>
      <c r="C19" s="389"/>
      <c r="D19" s="391"/>
      <c r="E19" s="467"/>
      <c r="F19" s="384" t="str" cm="1">
        <f t="array" ref="F19">_xlfn.IFS(OR(B19=ControlList!$B$23,B19=ControlList!$B$24,B19=ControlList!$B$25,B19=ControlList!$B$26,B19=ControlList!$B$27,B19=ControlList!$B$28,B19=ControlList!$B$29,B19=ControlList!$B$30,B19=ControlList!$B$31,B19=ControlList!$B$36,B19=ControlList!$B$37,B19=ControlList!$B$38,B19=ControlList!$B$39,B19=ControlList!$B$40,B19=ControlList!$B$41),"Acres",OR(B19=ControlList!$B$32,B19=ControlList!$B$33,B19=ControlList!$B$34,AND(B19=ControlList!$B$44,C19=ControlList!$W$61),AND(B19=ControlList!$B$44,C19=ControlList!$W$62)),"km",OR(B19=ControlList!$B$35),"Acre feet",OR(B19=ControlList!$B$43,B19=ControlList!$B$46),"People",OR(B19=ControlList!$B$47,AND(B19=ControlList!$B$44,C19=ControlList!$W$57),AND(B19=ControlList!$B$44,C19=ControlList!$W$58),AND(B19=ControlList!$B$44,C19=ControlList!$W$59),AND(B19=ControlList!$B$44,C19=ControlList!$W$60)),"Number",OR(AND(B19=ControlList!$B$45,C19=ControlList!$T$56)),"Acres mapped/modeled",OR(AND(B19=ControlList!$B$45,C19=ControlList!$T$57),AND(B19=ControlList!$B$45,C19=ControlList!$T$58)),"Acres Influenced",OR(AND(B19=ControlList!$B$44,C19=ControlList!$W$56)),"meters",OR(B19=ControlList!$B$48,AND(B19=ControlList!$B$44,C19=ControlList!$W$63),AND(B19=ControlList!$B$45,C19=ControlList!$T$59),AND(B19=ControlList!$B$44,C19=0),AND(B19=ControlList!$B$45,C19=0),B19=0)," ")</f>
        <v xml:space="preserve"> </v>
      </c>
      <c r="G19" s="467"/>
      <c r="H19" s="463" t="str" cm="1">
        <f t="array" ref="H19">_xlfn.IFS(OR(B19=ControlList!$B$23,B19=ControlList!$B$24,B19=ControlList!$B$25,B19=ControlList!$B$26,B19=ControlList!$B$27,B19=ControlList!$B$28,B19=ControlList!$B$29,B19=ControlList!$B$30,B19=ControlList!$B$31,B19=ControlList!$B$36,B19=ControlList!$B$37,B19=ControlList!$B$38,B19=ControlList!$B$39,B19=ControlList!$B$40,B19=ControlList!$B$41),"Acres",OR(B19=ControlList!$B$32,B19=ControlList!$B$33,B19=ControlList!$B$34,AND(B19=ControlList!$B$44,C19=ControlList!$W$61),AND(B19=ControlList!$B$44,C19=ControlList!$W$62)),"km",OR(B19=ControlList!$B$35),"Acre feet",OR(B19=ControlList!$B$43,B19=ControlList!$B$46),"People",OR(B19=ControlList!$B$47,AND(B19=ControlList!$B$44,C19=ControlList!$W$57),AND(B19=ControlList!$B$44,C19=ControlList!$W$58),AND(B19=ControlList!$B$44,C19=ControlList!$W$59),AND(B19=ControlList!$B$44,C19=ControlList!$W$60)),"Number",OR(AND(B19=ControlList!$B$45,C19=ControlList!$T$56)),"Acres mapped/modeled",OR(AND(B19=ControlList!$B$45,C19=ControlList!$T$57),AND(B19=ControlList!$B$45,C19=ControlList!$T$58)),"Acres Influenced",OR(AND(B19=ControlList!$B$44,C19=ControlList!$W$56)),"meters",OR(B19=ControlList!$B$48,AND(B19=ControlList!$B$44,C19=ControlList!$W$63),AND(B19=ControlList!$B$45,C19=ControlList!$T$59),AND(B19=ControlList!$B$44,C19=0),AND(B19=ControlList!$B$45,C19=0),B19=0)," ")</f>
        <v xml:space="preserve"> </v>
      </c>
      <c r="I19" s="466"/>
      <c r="J19" s="394"/>
      <c r="K19" s="335"/>
      <c r="L19" s="385" t="str">
        <f t="shared" si="0"/>
        <v xml:space="preserve"> </v>
      </c>
      <c r="M19" s="335"/>
      <c r="N19" s="387" t="str">
        <f t="shared" si="1"/>
        <v xml:space="preserve"> </v>
      </c>
      <c r="S19" s="2"/>
      <c r="T19" s="2"/>
      <c r="U19" s="2"/>
      <c r="V19" s="2"/>
      <c r="W19" s="2"/>
      <c r="X19" s="2"/>
      <c r="Y19" s="2"/>
      <c r="Z19" s="2"/>
    </row>
    <row r="20" spans="2:26" ht="28.5" customHeight="1">
      <c r="B20" s="207"/>
      <c r="C20" s="389"/>
      <c r="D20" s="391"/>
      <c r="E20" s="467"/>
      <c r="F20" s="384" t="str" cm="1">
        <f t="array" ref="F20">_xlfn.IFS(OR(B20=ControlList!$B$23,B20=ControlList!$B$24,B20=ControlList!$B$25,B20=ControlList!$B$26,B20=ControlList!$B$27,B20=ControlList!$B$28,B20=ControlList!$B$29,B20=ControlList!$B$30,B20=ControlList!$B$31,B20=ControlList!$B$36,B20=ControlList!$B$37,B20=ControlList!$B$38,B20=ControlList!$B$39,B20=ControlList!$B$40,B20=ControlList!$B$41),"Acres",OR(B20=ControlList!$B$32,B20=ControlList!$B$33,B20=ControlList!$B$34,AND(B20=ControlList!$B$44,C20=ControlList!$W$61),AND(B20=ControlList!$B$44,C20=ControlList!$W$62)),"km",OR(B20=ControlList!$B$35),"Acre feet",OR(B20=ControlList!$B$43,B20=ControlList!$B$46),"People",OR(B20=ControlList!$B$47,AND(B20=ControlList!$B$44,C20=ControlList!$W$57),AND(B20=ControlList!$B$44,C20=ControlList!$W$58),AND(B20=ControlList!$B$44,C20=ControlList!$W$59),AND(B20=ControlList!$B$44,C20=ControlList!$W$60)),"Number",OR(AND(B20=ControlList!$B$45,C20=ControlList!$T$56)),"Acres mapped/modeled",OR(AND(B20=ControlList!$B$45,C20=ControlList!$T$57),AND(B20=ControlList!$B$45,C20=ControlList!$T$58)),"Acres Influenced",OR(AND(B20=ControlList!$B$44,C20=ControlList!$W$56)),"meters",OR(B20=ControlList!$B$48,AND(B20=ControlList!$B$44,C20=ControlList!$W$63),AND(B20=ControlList!$B$45,C20=ControlList!$T$59),AND(B20=ControlList!$B$44,C20=0),AND(B20=ControlList!$B$45,C20=0),B20=0)," ")</f>
        <v xml:space="preserve"> </v>
      </c>
      <c r="G20" s="467"/>
      <c r="H20" s="463" t="str" cm="1">
        <f t="array" ref="H20">_xlfn.IFS(OR(B20=ControlList!$B$23,B20=ControlList!$B$24,B20=ControlList!$B$25,B20=ControlList!$B$26,B20=ControlList!$B$27,B20=ControlList!$B$28,B20=ControlList!$B$29,B20=ControlList!$B$30,B20=ControlList!$B$31,B20=ControlList!$B$36,B20=ControlList!$B$37,B20=ControlList!$B$38,B20=ControlList!$B$39,B20=ControlList!$B$40,B20=ControlList!$B$41),"Acres",OR(B20=ControlList!$B$32,B20=ControlList!$B$33,B20=ControlList!$B$34,AND(B20=ControlList!$B$44,C20=ControlList!$W$61),AND(B20=ControlList!$B$44,C20=ControlList!$W$62)),"km",OR(B20=ControlList!$B$35),"Acre feet",OR(B20=ControlList!$B$43,B20=ControlList!$B$46),"People",OR(B20=ControlList!$B$47,AND(B20=ControlList!$B$44,C20=ControlList!$W$57),AND(B20=ControlList!$B$44,C20=ControlList!$W$58),AND(B20=ControlList!$B$44,C20=ControlList!$W$59),AND(B20=ControlList!$B$44,C20=ControlList!$W$60)),"Number",OR(AND(B20=ControlList!$B$45,C20=ControlList!$T$56)),"Acres mapped/modeled",OR(AND(B20=ControlList!$B$45,C20=ControlList!$T$57),AND(B20=ControlList!$B$45,C20=ControlList!$T$58)),"Acres Influenced",OR(AND(B20=ControlList!$B$44,C20=ControlList!$W$56)),"meters",OR(B20=ControlList!$B$48,AND(B20=ControlList!$B$44,C20=ControlList!$W$63),AND(B20=ControlList!$B$45,C20=ControlList!$T$59),AND(B20=ControlList!$B$44,C20=0),AND(B20=ControlList!$B$45,C20=0),B20=0)," ")</f>
        <v xml:space="preserve"> </v>
      </c>
      <c r="I20" s="466"/>
      <c r="J20" s="394"/>
      <c r="K20" s="335"/>
      <c r="L20" s="385" t="str">
        <f t="shared" si="0"/>
        <v xml:space="preserve"> </v>
      </c>
      <c r="M20" s="335"/>
      <c r="N20" s="387" t="str">
        <f t="shared" si="1"/>
        <v xml:space="preserve"> </v>
      </c>
      <c r="S20" s="2"/>
      <c r="T20" s="2"/>
      <c r="U20" s="2"/>
      <c r="V20" s="2"/>
      <c r="W20" s="2"/>
      <c r="X20" s="2"/>
      <c r="Y20" s="2"/>
      <c r="Z20" s="2"/>
    </row>
    <row r="21" spans="2:26" ht="28.9" customHeight="1">
      <c r="B21" s="207"/>
      <c r="C21" s="389"/>
      <c r="D21" s="391"/>
      <c r="E21" s="467"/>
      <c r="F21" s="384" t="str" cm="1">
        <f t="array" ref="F21">_xlfn.IFS(OR(B21=ControlList!$B$23,B21=ControlList!$B$24,B21=ControlList!$B$25,B21=ControlList!$B$26,B21=ControlList!$B$27,B21=ControlList!$B$28,B21=ControlList!$B$29,B21=ControlList!$B$30,B21=ControlList!$B$31,B21=ControlList!$B$36,B21=ControlList!$B$37,B21=ControlList!$B$38,B21=ControlList!$B$39,B21=ControlList!$B$40,B21=ControlList!$B$41),"Acres",OR(B21=ControlList!$B$32,B21=ControlList!$B$33,B21=ControlList!$B$34,AND(B21=ControlList!$B$44,C21=ControlList!$W$61),AND(B21=ControlList!$B$44,C21=ControlList!$W$62)),"km",OR(B21=ControlList!$B$35),"Acre feet",OR(B21=ControlList!$B$43,B21=ControlList!$B$46),"People",OR(B21=ControlList!$B$47,AND(B21=ControlList!$B$44,C21=ControlList!$W$57),AND(B21=ControlList!$B$44,C21=ControlList!$W$58),AND(B21=ControlList!$B$44,C21=ControlList!$W$59),AND(B21=ControlList!$B$44,C21=ControlList!$W$60)),"Number",OR(AND(B21=ControlList!$B$45,C21=ControlList!$T$56)),"Acres mapped/modeled",OR(AND(B21=ControlList!$B$45,C21=ControlList!$T$57),AND(B21=ControlList!$B$45,C21=ControlList!$T$58)),"Acres Influenced",OR(AND(B21=ControlList!$B$44,C21=ControlList!$W$56)),"meters",OR(B21=ControlList!$B$48,AND(B21=ControlList!$B$44,C21=ControlList!$W$63),AND(B21=ControlList!$B$45,C21=ControlList!$T$59),AND(B21=ControlList!$B$44,C21=0),AND(B21=ControlList!$B$45,C21=0),B21=0)," ")</f>
        <v xml:space="preserve"> </v>
      </c>
      <c r="G21" s="467"/>
      <c r="H21" s="463" t="str" cm="1">
        <f t="array" ref="H21">_xlfn.IFS(OR(B21=ControlList!$B$23,B21=ControlList!$B$24,B21=ControlList!$B$25,B21=ControlList!$B$26,B21=ControlList!$B$27,B21=ControlList!$B$28,B21=ControlList!$B$29,B21=ControlList!$B$30,B21=ControlList!$B$31,B21=ControlList!$B$36,B21=ControlList!$B$37,B21=ControlList!$B$38,B21=ControlList!$B$39,B21=ControlList!$B$40,B21=ControlList!$B$41),"Acres",OR(B21=ControlList!$B$32,B21=ControlList!$B$33,B21=ControlList!$B$34,AND(B21=ControlList!$B$44,C21=ControlList!$W$61),AND(B21=ControlList!$B$44,C21=ControlList!$W$62)),"km",OR(B21=ControlList!$B$35),"Acre feet",OR(B21=ControlList!$B$43,B21=ControlList!$B$46),"People",OR(B21=ControlList!$B$47,AND(B21=ControlList!$B$44,C21=ControlList!$W$57),AND(B21=ControlList!$B$44,C21=ControlList!$W$58),AND(B21=ControlList!$B$44,C21=ControlList!$W$59),AND(B21=ControlList!$B$44,C21=ControlList!$W$60)),"Number",OR(AND(B21=ControlList!$B$45,C21=ControlList!$T$56)),"Acres mapped/modeled",OR(AND(B21=ControlList!$B$45,C21=ControlList!$T$57),AND(B21=ControlList!$B$45,C21=ControlList!$T$58)),"Acres Influenced",OR(AND(B21=ControlList!$B$44,C21=ControlList!$W$56)),"meters",OR(B21=ControlList!$B$48,AND(B21=ControlList!$B$44,C21=ControlList!$W$63),AND(B21=ControlList!$B$45,C21=ControlList!$T$59),AND(B21=ControlList!$B$44,C21=0),AND(B21=ControlList!$B$45,C21=0),B21=0)," ")</f>
        <v xml:space="preserve"> </v>
      </c>
      <c r="I21" s="466"/>
      <c r="J21" s="394"/>
      <c r="K21" s="335"/>
      <c r="L21" s="385" t="str">
        <f t="shared" si="0"/>
        <v xml:space="preserve"> </v>
      </c>
      <c r="M21" s="335"/>
      <c r="N21" s="387" t="str">
        <f t="shared" si="1"/>
        <v xml:space="preserve"> </v>
      </c>
      <c r="S21" s="2"/>
      <c r="T21" s="2"/>
      <c r="U21" s="2"/>
      <c r="V21" s="2"/>
      <c r="W21" s="2"/>
      <c r="X21" s="2"/>
      <c r="Y21" s="2"/>
      <c r="Z21" s="2"/>
    </row>
    <row r="22" spans="2:26" ht="28.9" customHeight="1">
      <c r="B22" s="207"/>
      <c r="C22" s="389"/>
      <c r="D22" s="392"/>
      <c r="E22" s="468"/>
      <c r="F22" s="384" t="str" cm="1">
        <f t="array" ref="F22">_xlfn.IFS(OR(B22=ControlList!$B$23,B22=ControlList!$B$24,B22=ControlList!$B$25,B22=ControlList!$B$26,B22=ControlList!$B$27,B22=ControlList!$B$28,B22=ControlList!$B$29,B22=ControlList!$B$30,B22=ControlList!$B$31,B22=ControlList!$B$36,B22=ControlList!$B$37,B22=ControlList!$B$38,B22=ControlList!$B$39,B22=ControlList!$B$40,B22=ControlList!$B$41),"Acres",OR(B22=ControlList!$B$32,B22=ControlList!$B$33,B22=ControlList!$B$34,AND(B22=ControlList!$B$44,C22=ControlList!$W$61),AND(B22=ControlList!$B$44,C22=ControlList!$W$62)),"km",OR(B22=ControlList!$B$35),"Acre feet",OR(B22=ControlList!$B$43,B22=ControlList!$B$46),"People",OR(B22=ControlList!$B$47,AND(B22=ControlList!$B$44,C22=ControlList!$W$57),AND(B22=ControlList!$B$44,C22=ControlList!$W$58),AND(B22=ControlList!$B$44,C22=ControlList!$W$59),AND(B22=ControlList!$B$44,C22=ControlList!$W$60)),"Number",OR(AND(B22=ControlList!$B$45,C22=ControlList!$T$56)),"Acres mapped/modeled",OR(AND(B22=ControlList!$B$45,C22=ControlList!$T$57),AND(B22=ControlList!$B$45,C22=ControlList!$T$58)),"Acres Influenced",OR(AND(B22=ControlList!$B$44,C22=ControlList!$W$56)),"meters",OR(B22=ControlList!$B$48,AND(B22=ControlList!$B$44,C22=ControlList!$W$63),AND(B22=ControlList!$B$45,C22=ControlList!$T$59),AND(B22=ControlList!$B$44,C22=0),AND(B22=ControlList!$B$45,C22=0),B22=0)," ")</f>
        <v xml:space="preserve"> </v>
      </c>
      <c r="G22" s="468"/>
      <c r="H22" s="463" t="str" cm="1">
        <f t="array" ref="H22">_xlfn.IFS(OR(B22=ControlList!$B$23,B22=ControlList!$B$24,B22=ControlList!$B$25,B22=ControlList!$B$26,B22=ControlList!$B$27,B22=ControlList!$B$28,B22=ControlList!$B$29,B22=ControlList!$B$30,B22=ControlList!$B$31,B22=ControlList!$B$36,B22=ControlList!$B$37,B22=ControlList!$B$38,B22=ControlList!$B$39,B22=ControlList!$B$40,B22=ControlList!$B$41),"Acres",OR(B22=ControlList!$B$32,B22=ControlList!$B$33,B22=ControlList!$B$34,AND(B22=ControlList!$B$44,C22=ControlList!$W$61),AND(B22=ControlList!$B$44,C22=ControlList!$W$62)),"km",OR(B22=ControlList!$B$35),"Acre feet",OR(B22=ControlList!$B$43,B22=ControlList!$B$46),"People",OR(B22=ControlList!$B$47,AND(B22=ControlList!$B$44,C22=ControlList!$W$57),AND(B22=ControlList!$B$44,C22=ControlList!$W$58),AND(B22=ControlList!$B$44,C22=ControlList!$W$59),AND(B22=ControlList!$B$44,C22=ControlList!$W$60)),"Number",OR(AND(B22=ControlList!$B$45,C22=ControlList!$T$56)),"Acres mapped/modeled",OR(AND(B22=ControlList!$B$45,C22=ControlList!$T$57),AND(B22=ControlList!$B$45,C22=ControlList!$T$58)),"Acres Influenced",OR(AND(B22=ControlList!$B$44,C22=ControlList!$W$56)),"meters",OR(B22=ControlList!$B$48,AND(B22=ControlList!$B$44,C22=ControlList!$W$63),AND(B22=ControlList!$B$45,C22=ControlList!$T$59),AND(B22=ControlList!$B$44,C22=0),AND(B22=ControlList!$B$45,C22=0),B22=0)," ")</f>
        <v xml:space="preserve"> </v>
      </c>
      <c r="I22" s="466"/>
      <c r="J22" s="395"/>
      <c r="K22" s="336"/>
      <c r="L22" s="385" t="str">
        <f t="shared" si="0"/>
        <v xml:space="preserve"> </v>
      </c>
      <c r="M22" s="339"/>
      <c r="N22" s="387" t="str">
        <f t="shared" si="1"/>
        <v xml:space="preserve"> </v>
      </c>
      <c r="S22" s="2"/>
      <c r="T22" s="2"/>
      <c r="U22" s="2"/>
      <c r="V22" s="2"/>
      <c r="W22" s="2"/>
      <c r="X22" s="2"/>
      <c r="Y22" s="2"/>
      <c r="Z22" s="2"/>
    </row>
    <row r="23" spans="2:26" ht="28.9" customHeight="1">
      <c r="B23" s="207"/>
      <c r="C23" s="389"/>
      <c r="D23" s="392"/>
      <c r="E23" s="468"/>
      <c r="F23" s="384" t="str" cm="1">
        <f t="array" ref="F23">_xlfn.IFS(OR(B23=ControlList!$B$23,B23=ControlList!$B$24,B23=ControlList!$B$25,B23=ControlList!$B$26,B23=ControlList!$B$27,B23=ControlList!$B$28,B23=ControlList!$B$29,B23=ControlList!$B$30,B23=ControlList!$B$31,B23=ControlList!$B$36,B23=ControlList!$B$37,B23=ControlList!$B$38,B23=ControlList!$B$39,B23=ControlList!$B$40,B23=ControlList!$B$41),"Acres",OR(B23=ControlList!$B$32,B23=ControlList!$B$33,B23=ControlList!$B$34,AND(B23=ControlList!$B$44,C23=ControlList!$W$61),AND(B23=ControlList!$B$44,C23=ControlList!$W$62)),"km",OR(B23=ControlList!$B$35),"Acre feet",OR(B23=ControlList!$B$43,B23=ControlList!$B$46),"People",OR(B23=ControlList!$B$47,AND(B23=ControlList!$B$44,C23=ControlList!$W$57),AND(B23=ControlList!$B$44,C23=ControlList!$W$58),AND(B23=ControlList!$B$44,C23=ControlList!$W$59),AND(B23=ControlList!$B$44,C23=ControlList!$W$60)),"Number",OR(AND(B23=ControlList!$B$45,C23=ControlList!$T$56)),"Acres mapped/modeled",OR(AND(B23=ControlList!$B$45,C23=ControlList!$T$57),AND(B23=ControlList!$B$45,C23=ControlList!$T$58)),"Acres Influenced",OR(AND(B23=ControlList!$B$44,C23=ControlList!$W$56)),"meters",OR(B23=ControlList!$B$48,AND(B23=ControlList!$B$44,C23=ControlList!$W$63),AND(B23=ControlList!$B$45,C23=ControlList!$T$59),AND(B23=ControlList!$B$44,C23=0),AND(B23=ControlList!$B$45,C23=0),B23=0)," ")</f>
        <v xml:space="preserve"> </v>
      </c>
      <c r="G23" s="468"/>
      <c r="H23" s="463" t="str" cm="1">
        <f t="array" ref="H23">_xlfn.IFS(OR(B23=ControlList!$B$23,B23=ControlList!$B$24,B23=ControlList!$B$25,B23=ControlList!$B$26,B23=ControlList!$B$27,B23=ControlList!$B$28,B23=ControlList!$B$29,B23=ControlList!$B$30,B23=ControlList!$B$31,B23=ControlList!$B$36,B23=ControlList!$B$37,B23=ControlList!$B$38,B23=ControlList!$B$39,B23=ControlList!$B$40,B23=ControlList!$B$41),"Acres",OR(B23=ControlList!$B$32,B23=ControlList!$B$33,B23=ControlList!$B$34,AND(B23=ControlList!$B$44,C23=ControlList!$W$61),AND(B23=ControlList!$B$44,C23=ControlList!$W$62)),"km",OR(B23=ControlList!$B$35),"Acre feet",OR(B23=ControlList!$B$43,B23=ControlList!$B$46),"People",OR(B23=ControlList!$B$47,AND(B23=ControlList!$B$44,C23=ControlList!$W$57),AND(B23=ControlList!$B$44,C23=ControlList!$W$58),AND(B23=ControlList!$B$44,C23=ControlList!$W$59),AND(B23=ControlList!$B$44,C23=ControlList!$W$60)),"Number",OR(AND(B23=ControlList!$B$45,C23=ControlList!$T$56)),"Acres mapped/modeled",OR(AND(B23=ControlList!$B$45,C23=ControlList!$T$57),AND(B23=ControlList!$B$45,C23=ControlList!$T$58)),"Acres Influenced",OR(AND(B23=ControlList!$B$44,C23=ControlList!$W$56)),"meters",OR(B23=ControlList!$B$48,AND(B23=ControlList!$B$44,C23=ControlList!$W$63),AND(B23=ControlList!$B$45,C23=ControlList!$T$59),AND(B23=ControlList!$B$44,C23=0),AND(B23=ControlList!$B$45,C23=0),B23=0)," ")</f>
        <v xml:space="preserve"> </v>
      </c>
      <c r="I23" s="466"/>
      <c r="J23" s="395"/>
      <c r="K23" s="336"/>
      <c r="L23" s="385" t="str">
        <f t="shared" si="0"/>
        <v xml:space="preserve"> </v>
      </c>
      <c r="M23" s="339"/>
      <c r="N23" s="387" t="str">
        <f t="shared" si="1"/>
        <v xml:space="preserve"> </v>
      </c>
      <c r="S23" s="2"/>
      <c r="T23" s="2"/>
      <c r="U23" s="2"/>
      <c r="V23" s="2"/>
      <c r="W23" s="2"/>
      <c r="X23" s="2"/>
      <c r="Y23" s="2"/>
      <c r="Z23" s="2"/>
    </row>
    <row r="24" spans="2:26" ht="28.15" customHeight="1">
      <c r="B24" s="208"/>
      <c r="C24" s="390"/>
      <c r="D24" s="393"/>
      <c r="E24" s="469"/>
      <c r="F24" s="384" t="str" cm="1">
        <f t="array" ref="F24">_xlfn.IFS(OR(B24=ControlList!$B$23,B24=ControlList!$B$24,B24=ControlList!$B$25,B24=ControlList!$B$26,B24=ControlList!$B$27,B24=ControlList!$B$28,B24=ControlList!$B$29,B24=ControlList!$B$30,B24=ControlList!$B$31,B24=ControlList!$B$36,B24=ControlList!$B$37,B24=ControlList!$B$38,B24=ControlList!$B$39,B24=ControlList!$B$40,B24=ControlList!$B$41),"Acres",OR(B24=ControlList!$B$32,B24=ControlList!$B$33,B24=ControlList!$B$34,AND(B24=ControlList!$B$44,C24=ControlList!$W$61),AND(B24=ControlList!$B$44,C24=ControlList!$W$62)),"km",OR(B24=ControlList!$B$35),"Acre feet",OR(B24=ControlList!$B$43,B24=ControlList!$B$46),"People",OR(B24=ControlList!$B$47,AND(B24=ControlList!$B$44,C24=ControlList!$W$57),AND(B24=ControlList!$B$44,C24=ControlList!$W$58),AND(B24=ControlList!$B$44,C24=ControlList!$W$59),AND(B24=ControlList!$B$44,C24=ControlList!$W$60)),"Number",OR(AND(B24=ControlList!$B$45,C24=ControlList!$T$56)),"Acres mapped/modeled",OR(AND(B24=ControlList!$B$45,C24=ControlList!$T$57),AND(B24=ControlList!$B$45,C24=ControlList!$T$58)),"Acres Influenced",OR(AND(B24=ControlList!$B$44,C24=ControlList!$W$56)),"meters",OR(B24=ControlList!$B$48,AND(B24=ControlList!$B$44,C24=ControlList!$W$63),AND(B24=ControlList!$B$45,C24=ControlList!$T$59),AND(B24=ControlList!$B$44,C24=0),AND(B24=ControlList!$B$45,C24=0),B24=0)," ")</f>
        <v xml:space="preserve"> </v>
      </c>
      <c r="G24" s="469"/>
      <c r="H24" s="384" t="str" cm="1">
        <f t="array" ref="H24">_xlfn.IFS(OR(B24=ControlList!$B$23,B24=ControlList!$B$24,B24=ControlList!$B$25,B24=ControlList!$B$26,B24=ControlList!$B$27,B24=ControlList!$B$28,B24=ControlList!$B$29,B24=ControlList!$B$30,B24=ControlList!$B$31,B24=ControlList!$B$36,B24=ControlList!$B$37,B24=ControlList!$B$38,B24=ControlList!$B$39,B24=ControlList!$B$40,B24=ControlList!$B$41),"Acres",OR(B24=ControlList!$B$32,B24=ControlList!$B$33,B24=ControlList!$B$34,AND(B24=ControlList!$B$44,C24=ControlList!$W$61),AND(B24=ControlList!$B$44,C24=ControlList!$W$62)),"km",OR(B24=ControlList!$B$35),"Acre feet",OR(B24=ControlList!$B$43,B24=ControlList!$B$46),"People",OR(B24=ControlList!$B$47,AND(B24=ControlList!$B$44,C24=ControlList!$W$57),AND(B24=ControlList!$B$44,C24=ControlList!$W$58),AND(B24=ControlList!$B$44,C24=ControlList!$W$59),AND(B24=ControlList!$B$44,C24=ControlList!$W$60)),"Number",OR(AND(B24=ControlList!$B$45,C24=ControlList!$T$56)),"Acres mapped/modeled",OR(AND(B24=ControlList!$B$45,C24=ControlList!$T$57),AND(B24=ControlList!$B$45,C24=ControlList!$T$58)),"Acres Influenced",OR(AND(B24=ControlList!$B$44,C24=ControlList!$W$56)),"meters",OR(B24=ControlList!$B$48,AND(B24=ControlList!$B$44,C24=ControlList!$W$63),AND(B24=ControlList!$B$45,C24=ControlList!$T$59),AND(B24=ControlList!$B$44,C24=0),AND(B24=ControlList!$B$45,C24=0),B24=0)," ")</f>
        <v xml:space="preserve"> </v>
      </c>
      <c r="I24" s="396"/>
      <c r="J24" s="396"/>
      <c r="K24" s="337"/>
      <c r="L24" s="386" t="str">
        <f t="shared" si="0"/>
        <v xml:space="preserve"> </v>
      </c>
      <c r="M24" s="340"/>
      <c r="N24" s="388" t="str">
        <f t="shared" si="1"/>
        <v xml:space="preserve"> </v>
      </c>
      <c r="S24" s="2"/>
      <c r="T24" s="2"/>
      <c r="U24" s="2"/>
      <c r="V24" s="2"/>
      <c r="W24" s="2"/>
      <c r="X24" s="2"/>
      <c r="Y24" s="2"/>
      <c r="Z24" s="2"/>
    </row>
    <row r="25" spans="2:26" ht="36" customHeight="1" thickBot="1">
      <c r="B25" s="226"/>
      <c r="C25" s="227"/>
      <c r="D25" s="227"/>
      <c r="E25" s="227"/>
      <c r="F25" s="227"/>
      <c r="G25" s="228"/>
      <c r="H25" s="277"/>
      <c r="I25" s="277"/>
      <c r="J25" s="277"/>
      <c r="K25" s="338">
        <f>SUM(K8:K24)</f>
        <v>0</v>
      </c>
      <c r="L25" s="230">
        <f>SUM(L8:L24)</f>
        <v>0</v>
      </c>
      <c r="M25" s="341">
        <f xml:space="preserve"> SUM(M8:M24)</f>
        <v>0</v>
      </c>
      <c r="N25" s="229">
        <f>SUM(N8:N24)</f>
        <v>0</v>
      </c>
    </row>
  </sheetData>
  <sheetProtection formatColumns="0" formatRows="0" insertColumns="0" insertRows="0" deleteColumns="0" deleteRows="0"/>
  <dataConsolidate/>
  <mergeCells count="4">
    <mergeCell ref="B5:N5"/>
    <mergeCell ref="B3:N3"/>
    <mergeCell ref="B2:N2"/>
    <mergeCell ref="B1:N1"/>
  </mergeCells>
  <phoneticPr fontId="67" type="noConversion"/>
  <conditionalFormatting sqref="L25 N25">
    <cfRule type="cellIs" dxfId="6" priority="9" operator="equal">
      <formula>100%</formula>
    </cfRule>
    <cfRule type="cellIs" dxfId="5" priority="10" operator="notEqual">
      <formula>100%</formula>
    </cfRule>
  </conditionalFormatting>
  <conditionalFormatting sqref="L25">
    <cfRule type="expression" dxfId="4" priority="8" stopIfTrue="1">
      <formula>$K$25=0</formula>
    </cfRule>
  </conditionalFormatting>
  <conditionalFormatting sqref="N25">
    <cfRule type="expression" dxfId="0" priority="7" stopIfTrue="1">
      <formula>$M$25=0</formula>
    </cfRule>
  </conditionalFormatting>
  <dataValidations count="2">
    <dataValidation type="list" allowBlank="1" showInputMessage="1" showErrorMessage="1" sqref="C8:C24" xr:uid="{017B9498-DDEE-4946-B7F7-1AF7F46549F8}">
      <formula1>INDIRECT(B8)</formula1>
    </dataValidation>
    <dataValidation type="decimal" allowBlank="1" showInputMessage="1" showErrorMessage="1" error="Ensure that only numerical information is included in these cells" sqref="G8:G24 E8:E24" xr:uid="{FED9CAD2-3F62-45DC-87EB-FAD3C7F8419C}">
      <formula1>0</formula1>
      <formula2>100000000</formula2>
    </dataValidation>
  </dataValidations>
  <pageMargins left="0.70866141732283472" right="0.70866141732283472" top="0.74803149606299213" bottom="0.74803149606299213" header="0.31496062992125984" footer="0.31496062992125984"/>
  <pageSetup scale="37" fitToHeight="2" orientation="landscape" r:id="rId1"/>
  <rowBreaks count="1" manualBreakCount="1">
    <brk id="4" min="1" max="8" man="1"/>
  </rowBreaks>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4" id="{D52F6CD2-D966-4445-8553-C7F39545C47D}">
            <xm:f>AND('B. Project Budget'!$H$21=0,$K$25=0)</xm:f>
            <x14:dxf>
              <font>
                <b/>
                <i val="0"/>
                <color theme="0"/>
              </font>
              <fill>
                <patternFill>
                  <bgColor rgb="FF00676A"/>
                </patternFill>
              </fill>
            </x14:dxf>
          </x14:cfRule>
          <x14:cfRule type="cellIs" priority="5" operator="equal" id="{E7A60B7F-C3EB-4246-B43F-B2E17763AD44}">
            <xm:f>'B. Project Budget'!$H$21</xm:f>
            <x14:dxf>
              <font>
                <b/>
                <i val="0"/>
              </font>
              <fill>
                <patternFill>
                  <bgColor theme="9" tint="0.39994506668294322"/>
                </patternFill>
              </fill>
            </x14:dxf>
          </x14:cfRule>
          <x14:cfRule type="cellIs" priority="6" operator="notEqual" id="{8AA6B864-1AA3-4D4A-908F-FC921296E55B}">
            <xm:f>'B. Project Budget'!$H$21</xm:f>
            <x14:dxf>
              <font>
                <b/>
                <i val="0"/>
                <color theme="0"/>
              </font>
              <fill>
                <patternFill>
                  <bgColor rgb="FFC00000"/>
                </patternFill>
              </fill>
            </x14:dxf>
          </x14:cfRule>
          <xm:sqref>K25</xm:sqref>
        </x14:conditionalFormatting>
        <x14:conditionalFormatting xmlns:xm="http://schemas.microsoft.com/office/excel/2006/main">
          <x14:cfRule type="expression" priority="1" id="{EC0B9440-9110-4850-880C-6341149D8C14}">
            <xm:f>AND('B. Project Budget'!$E$10=0,$M$25=0)</xm:f>
            <x14:dxf>
              <font>
                <b/>
                <i val="0"/>
                <color theme="0"/>
              </font>
              <fill>
                <patternFill>
                  <bgColor rgb="FF00676A"/>
                </patternFill>
              </fill>
            </x14:dxf>
          </x14:cfRule>
          <x14:cfRule type="cellIs" priority="2" operator="equal" id="{F251AB92-9B6D-47AD-96EB-DA9F9A62BB5E}">
            <xm:f>'B. Project Budget'!$H$10</xm:f>
            <x14:dxf>
              <font>
                <b/>
                <i val="0"/>
                <color auto="1"/>
              </font>
              <fill>
                <patternFill>
                  <bgColor theme="9" tint="0.39994506668294322"/>
                </patternFill>
              </fill>
            </x14:dxf>
          </x14:cfRule>
          <x14:cfRule type="cellIs" priority="3" operator="notEqual" id="{8F00D48E-C448-4F55-9858-491B19D3A96E}">
            <xm:f>'B. Project Budget'!$H$10</xm:f>
            <x14:dxf>
              <font>
                <b/>
                <i val="0"/>
                <color theme="0"/>
              </font>
              <fill>
                <patternFill>
                  <bgColor rgb="FFC00000"/>
                </patternFill>
              </fill>
            </x14:dxf>
          </x14:cfRule>
          <xm:sqref>M25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620A8D5-3B5C-469A-9051-6755BFBEBF37}">
          <x14:formula1>
            <xm:f>ControlList!$B$22:$B$48</xm:f>
          </x14:formula1>
          <xm:sqref>B8:B24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C1A4-CBBB-4AE9-A5FD-1D421C950D6B}">
  <sheetPr codeName="Sheet6">
    <tabColor rgb="FF00676A"/>
  </sheetPr>
  <dimension ref="A1:N97"/>
  <sheetViews>
    <sheetView showGridLines="0" zoomScale="110" zoomScaleNormal="110" zoomScaleSheetLayoutView="100" workbookViewId="0">
      <selection activeCell="H8" sqref="H8"/>
    </sheetView>
  </sheetViews>
  <sheetFormatPr defaultRowHeight="15"/>
  <cols>
    <col min="1" max="1" width="4.7109375" customWidth="1"/>
    <col min="2" max="2" width="19.5703125" customWidth="1"/>
    <col min="3" max="3" width="28.5703125" customWidth="1"/>
    <col min="4" max="4" width="13.42578125" customWidth="1"/>
    <col min="5" max="5" width="14" customWidth="1"/>
    <col min="6" max="8" width="13.42578125" customWidth="1"/>
    <col min="9" max="9" width="5.7109375" customWidth="1"/>
    <col min="10" max="10" width="29.5703125" customWidth="1"/>
    <col min="11" max="11" width="36.5703125" customWidth="1"/>
  </cols>
  <sheetData>
    <row r="1" spans="1:14">
      <c r="A1" s="231"/>
      <c r="B1" s="231"/>
      <c r="C1" s="231"/>
      <c r="D1" s="231"/>
      <c r="E1" s="231"/>
      <c r="F1" s="231"/>
      <c r="G1" s="231"/>
      <c r="H1" s="231"/>
      <c r="I1" s="231"/>
    </row>
    <row r="2" spans="1:14" s="4" customFormat="1" ht="59.45" customHeight="1">
      <c r="A2" s="588" t="s">
        <v>299</v>
      </c>
      <c r="B2" s="589"/>
      <c r="C2" s="589"/>
      <c r="D2" s="589"/>
      <c r="E2" s="589"/>
      <c r="F2" s="589"/>
      <c r="G2" s="589"/>
      <c r="H2" s="589"/>
      <c r="I2" s="589"/>
      <c r="J2" s="5"/>
      <c r="K2" s="5"/>
      <c r="L2" s="5"/>
      <c r="M2" s="5"/>
      <c r="N2" s="5"/>
    </row>
    <row r="3" spans="1:14" s="4" customFormat="1" ht="15.6" customHeight="1">
      <c r="A3" s="232"/>
      <c r="B3" s="232"/>
      <c r="C3" s="232"/>
      <c r="D3" s="232"/>
      <c r="E3" s="232"/>
      <c r="F3" s="232"/>
      <c r="G3" s="232"/>
      <c r="H3" s="232"/>
      <c r="I3" s="232"/>
      <c r="J3" s="5"/>
      <c r="K3" s="5"/>
      <c r="L3" s="5"/>
      <c r="M3" s="5"/>
      <c r="N3" s="5"/>
    </row>
    <row r="4" spans="1:14" s="4" customFormat="1" ht="9.6" customHeight="1">
      <c r="A4" s="13"/>
      <c r="B4" s="14"/>
      <c r="C4" s="14"/>
      <c r="D4" s="14"/>
      <c r="E4" s="14"/>
      <c r="F4" s="14"/>
      <c r="G4" s="14"/>
      <c r="H4" s="14"/>
      <c r="I4" s="14"/>
      <c r="J4" s="5"/>
      <c r="K4" s="5"/>
      <c r="L4" s="5"/>
      <c r="M4" s="5"/>
      <c r="N4" s="5"/>
    </row>
    <row r="5" spans="1:14" s="4" customFormat="1" ht="44.45" customHeight="1">
      <c r="A5" s="251"/>
      <c r="B5" s="596" t="s">
        <v>242</v>
      </c>
      <c r="C5" s="596"/>
      <c r="D5" s="596"/>
      <c r="E5" s="596"/>
      <c r="F5" s="596"/>
      <c r="G5" s="596"/>
      <c r="H5" s="596"/>
      <c r="I5" s="596"/>
      <c r="J5" s="5"/>
      <c r="K5" s="5"/>
      <c r="L5" s="5"/>
      <c r="M5" s="5"/>
      <c r="N5" s="5"/>
    </row>
    <row r="6" spans="1:14" s="4" customFormat="1" ht="9" customHeight="1">
      <c r="A6" s="251"/>
      <c r="B6" s="244"/>
      <c r="C6" s="244"/>
      <c r="D6" s="244"/>
      <c r="E6" s="244"/>
      <c r="F6" s="244"/>
      <c r="G6" s="244"/>
      <c r="H6" s="244"/>
      <c r="I6" s="244"/>
      <c r="J6" s="5"/>
      <c r="K6" s="5"/>
      <c r="L6" s="5"/>
      <c r="M6" s="5"/>
      <c r="N6" s="5"/>
    </row>
    <row r="7" spans="1:14" ht="17.45" customHeight="1">
      <c r="A7" s="590"/>
      <c r="B7" s="606" t="s">
        <v>10</v>
      </c>
      <c r="C7" s="607"/>
      <c r="D7" s="233" t="s">
        <v>7</v>
      </c>
      <c r="E7" s="233" t="s">
        <v>8</v>
      </c>
      <c r="F7" s="233" t="s">
        <v>9</v>
      </c>
      <c r="G7" s="221"/>
      <c r="H7" s="254"/>
      <c r="I7" s="254"/>
      <c r="J7" s="6"/>
      <c r="K7" s="6"/>
      <c r="L7" s="6"/>
      <c r="M7" s="6"/>
      <c r="N7" s="6"/>
    </row>
    <row r="8" spans="1:14" ht="19.149999999999999" customHeight="1">
      <c r="A8" s="590"/>
      <c r="B8" s="608"/>
      <c r="C8" s="609"/>
      <c r="D8" s="234" t="s">
        <v>11</v>
      </c>
      <c r="E8" s="234" t="s">
        <v>11</v>
      </c>
      <c r="F8" s="234" t="s">
        <v>11</v>
      </c>
      <c r="G8" s="221"/>
      <c r="H8" s="255"/>
      <c r="I8" s="256"/>
      <c r="J8" s="6"/>
      <c r="K8" s="605"/>
      <c r="L8" s="6"/>
      <c r="M8" s="6"/>
      <c r="N8" s="6"/>
    </row>
    <row r="9" spans="1:14">
      <c r="A9" s="590"/>
      <c r="B9" s="611" t="s">
        <v>81</v>
      </c>
      <c r="C9" s="80" t="s">
        <v>27</v>
      </c>
      <c r="D9" s="187">
        <f>SUMIF('C. Project Workplan'!C8:C24,"Single species",'C. Project Workplan'!E8:E24)</f>
        <v>0</v>
      </c>
      <c r="E9" s="187">
        <f>SUMIF('C. Project Workplan'!C8:C24,"Single species",'C. Project Workplan'!G8:G24)</f>
        <v>0</v>
      </c>
      <c r="F9" s="178">
        <f>SUM(D9,E9)</f>
        <v>0</v>
      </c>
      <c r="G9" s="221"/>
      <c r="H9" s="257"/>
      <c r="I9" s="257"/>
      <c r="J9" s="6"/>
      <c r="K9" s="605"/>
      <c r="L9" s="6"/>
      <c r="M9" s="6"/>
      <c r="N9" s="6"/>
    </row>
    <row r="10" spans="1:14">
      <c r="A10" s="590"/>
      <c r="B10" s="612"/>
      <c r="C10" s="81" t="s">
        <v>28</v>
      </c>
      <c r="D10" s="188">
        <f>SUMIF('C. Project Workplan'!C8:C24,"Multi species",'C. Project Workplan'!E8:E24)</f>
        <v>0</v>
      </c>
      <c r="E10" s="188">
        <f>SUMIF('C. Project Workplan'!C8:C24,"Multi species",'C. Project Workplan'!G8:G24)</f>
        <v>0</v>
      </c>
      <c r="F10" s="179">
        <f>SUM(D10,E10)</f>
        <v>0</v>
      </c>
      <c r="G10" s="221"/>
      <c r="H10" s="257"/>
      <c r="I10" s="257"/>
      <c r="J10" s="6"/>
      <c r="K10" s="605"/>
      <c r="L10" s="6"/>
      <c r="M10" s="6"/>
      <c r="N10" s="6"/>
    </row>
    <row r="11" spans="1:14">
      <c r="A11" s="590"/>
      <c r="B11" s="613"/>
      <c r="C11" s="114" t="s">
        <v>19</v>
      </c>
      <c r="D11" s="189">
        <f>SUM(D9:D10)</f>
        <v>0</v>
      </c>
      <c r="E11" s="189">
        <f t="shared" ref="E11:F11" si="0">SUM(E9:E10)</f>
        <v>0</v>
      </c>
      <c r="F11" s="189">
        <f t="shared" si="0"/>
        <v>0</v>
      </c>
      <c r="G11" s="221"/>
      <c r="H11" s="257"/>
      <c r="I11" s="257"/>
      <c r="J11" s="6"/>
      <c r="K11" s="605"/>
      <c r="L11" s="6"/>
      <c r="M11" s="6"/>
      <c r="N11" s="6"/>
    </row>
    <row r="12" spans="1:14" ht="31.9" customHeight="1">
      <c r="A12" s="590"/>
      <c r="B12" s="181" t="s">
        <v>154</v>
      </c>
      <c r="C12" s="182" t="s">
        <v>214</v>
      </c>
      <c r="D12" s="323">
        <f>SUMIF('C. Project Workplan'!B8:B24,"Erosion_control",'C. Project Workplan'!E8:E24)</f>
        <v>0</v>
      </c>
      <c r="E12" s="323">
        <f>SUMIF('C. Project Workplan'!B8:B24,"Erosion_control",'C. Project Workplan'!G8:G24)</f>
        <v>0</v>
      </c>
      <c r="F12" s="324">
        <f>SUM(D12:E12)</f>
        <v>0</v>
      </c>
      <c r="G12" s="221"/>
      <c r="H12" s="257"/>
      <c r="I12" s="257"/>
      <c r="J12" s="6"/>
      <c r="K12" s="605"/>
      <c r="L12" s="6"/>
      <c r="M12" s="6"/>
      <c r="N12" s="6"/>
    </row>
    <row r="13" spans="1:14" ht="14.45" customHeight="1">
      <c r="A13" s="590"/>
      <c r="B13" s="591" t="s">
        <v>61</v>
      </c>
      <c r="C13" s="58" t="s">
        <v>16</v>
      </c>
      <c r="D13" s="293">
        <f>SUMIF('C. Project Workplan'!B8:B24,"Grassland_Conservation",'C. Project Workplan'!E8:E24)</f>
        <v>0</v>
      </c>
      <c r="E13" s="293">
        <f>SUMIF('C. Project Workplan'!B8:B24,"Grassland_Conservation",'C. Project Workplan'!G8:G24)</f>
        <v>0</v>
      </c>
      <c r="F13" s="294">
        <f>SUM(D13,E13)</f>
        <v>0</v>
      </c>
      <c r="G13" s="221"/>
      <c r="H13" s="258"/>
      <c r="I13" s="258"/>
      <c r="J13" s="6"/>
      <c r="K13" s="605"/>
      <c r="L13" s="6"/>
      <c r="M13" s="6"/>
      <c r="N13" s="6"/>
    </row>
    <row r="14" spans="1:14" ht="14.45" customHeight="1">
      <c r="A14" s="590"/>
      <c r="B14" s="591"/>
      <c r="C14" s="59" t="s">
        <v>17</v>
      </c>
      <c r="D14" s="295">
        <f>SUMIF('C. Project Workplan'!B8:B24,"Grassland_Enhancement",'C. Project Workplan'!E8:E24)</f>
        <v>0</v>
      </c>
      <c r="E14" s="295">
        <f>SUMIF('C. Project Workplan'!B8:B24,"Grassland_Enhancement",'C. Project Workplan'!G8:G24)</f>
        <v>0</v>
      </c>
      <c r="F14" s="296">
        <f>SUM(D14,E14)</f>
        <v>0</v>
      </c>
      <c r="G14" s="221"/>
      <c r="H14" s="258"/>
      <c r="I14" s="258"/>
      <c r="J14" s="6"/>
      <c r="K14" s="605"/>
      <c r="L14" s="6"/>
      <c r="M14" s="6"/>
      <c r="N14" s="6"/>
    </row>
    <row r="15" spans="1:14" ht="14.45" customHeight="1">
      <c r="A15" s="590"/>
      <c r="B15" s="591"/>
      <c r="C15" s="59" t="s">
        <v>18</v>
      </c>
      <c r="D15" s="691">
        <f>SUMIF('C. Project Workplan'!B8:B24,"Grassland_Restoration",'C. Project Workplan'!E8:E24)</f>
        <v>0</v>
      </c>
      <c r="E15" s="295">
        <f>SUMIF('C. Project Workplan'!B8:B24,"Grassland_Restoration",'C. Project Workplan'!G8:G24)</f>
        <v>0</v>
      </c>
      <c r="F15" s="296">
        <f>SUM(D15,E15)</f>
        <v>0</v>
      </c>
      <c r="G15" s="221"/>
      <c r="H15" s="258"/>
      <c r="I15" s="258"/>
      <c r="J15" s="6"/>
      <c r="K15" s="605"/>
      <c r="L15" s="6"/>
      <c r="M15" s="6"/>
      <c r="N15" s="6"/>
    </row>
    <row r="16" spans="1:14" ht="14.45" customHeight="1">
      <c r="A16" s="590"/>
      <c r="B16" s="591"/>
      <c r="C16" s="110" t="s">
        <v>19</v>
      </c>
      <c r="D16" s="297">
        <f>SUM(D13:D15)</f>
        <v>0</v>
      </c>
      <c r="E16" s="298">
        <f>SUM(E13:E15)</f>
        <v>0</v>
      </c>
      <c r="F16" s="298">
        <f>SUM(F13:F15)</f>
        <v>0</v>
      </c>
      <c r="G16" s="221"/>
      <c r="H16" s="258"/>
      <c r="I16" s="258"/>
      <c r="J16" s="6"/>
      <c r="K16" s="605"/>
      <c r="L16" s="6"/>
      <c r="M16" s="6"/>
      <c r="N16" s="6"/>
    </row>
    <row r="17" spans="1:14" ht="14.45" customHeight="1">
      <c r="A17" s="590"/>
      <c r="B17" s="614" t="s">
        <v>20</v>
      </c>
      <c r="C17" s="60" t="s">
        <v>16</v>
      </c>
      <c r="D17" s="299">
        <f>SUMIF('C. Project Workplan'!B8:B24,"Riparian_Conservation",'C. Project Workplan'!E8:E24)</f>
        <v>0</v>
      </c>
      <c r="E17" s="299">
        <f>SUMIF('C. Project Workplan'!B8:B24,"Riparian_Conservation",'C. Project Workplan'!G8:G24)</f>
        <v>0</v>
      </c>
      <c r="F17" s="300">
        <f>SUM(D17,E17)</f>
        <v>0</v>
      </c>
      <c r="G17" s="221"/>
      <c r="H17" s="258"/>
      <c r="I17" s="258"/>
      <c r="J17" s="6"/>
      <c r="K17" s="6"/>
      <c r="L17" s="6"/>
      <c r="M17" s="6"/>
      <c r="N17" s="6"/>
    </row>
    <row r="18" spans="1:14" ht="14.45" customHeight="1">
      <c r="A18" s="590"/>
      <c r="B18" s="615"/>
      <c r="C18" s="61" t="s">
        <v>17</v>
      </c>
      <c r="D18" s="301">
        <f>SUMIF('C. Project Workplan'!B8:B24,"Riparian_Enhancement",'C. Project Workplan'!E8:E24)</f>
        <v>0</v>
      </c>
      <c r="E18" s="301">
        <f>SUMIF('C. Project Workplan'!B8:B24,"Riparian_Enhancement",'C. Project Workplan'!G8:G24)</f>
        <v>0</v>
      </c>
      <c r="F18" s="302">
        <f>SUM(D18,E18)</f>
        <v>0</v>
      </c>
      <c r="G18" s="221"/>
      <c r="H18" s="258"/>
      <c r="I18" s="258"/>
      <c r="J18" s="6"/>
      <c r="K18" s="6"/>
      <c r="L18" s="6"/>
      <c r="M18" s="6"/>
      <c r="N18" s="6"/>
    </row>
    <row r="19" spans="1:14" ht="14.45" customHeight="1">
      <c r="A19" s="590"/>
      <c r="B19" s="615"/>
      <c r="C19" s="65" t="s">
        <v>18</v>
      </c>
      <c r="D19" s="301">
        <f>SUMIF('C. Project Workplan'!B8:B24,"Riparian_Restoration",'C. Project Workplan'!E8:E24)</f>
        <v>0</v>
      </c>
      <c r="E19" s="301">
        <f>SUMIF('C. Project Workplan'!B8:B24,"Riparian_Restoration",'C. Project Workplan'!G8:G24)</f>
        <v>0</v>
      </c>
      <c r="F19" s="302">
        <f>SUM(D19,E19)</f>
        <v>0</v>
      </c>
      <c r="G19" s="221"/>
      <c r="H19" s="258"/>
      <c r="I19" s="258"/>
      <c r="J19" s="6"/>
      <c r="K19" s="6"/>
      <c r="L19" s="6"/>
      <c r="M19" s="6"/>
      <c r="N19" s="6"/>
    </row>
    <row r="20" spans="1:14" ht="14.45" customHeight="1">
      <c r="A20" s="590"/>
      <c r="B20" s="615"/>
      <c r="C20" s="183" t="s">
        <v>19</v>
      </c>
      <c r="D20" s="303">
        <f>SUM(D17:D19)</f>
        <v>0</v>
      </c>
      <c r="E20" s="303">
        <f>SUM(E17:E19)</f>
        <v>0</v>
      </c>
      <c r="F20" s="303">
        <f>SUM(F17:F19)</f>
        <v>0</v>
      </c>
      <c r="G20" s="221"/>
      <c r="H20" s="258"/>
      <c r="I20" s="258"/>
      <c r="J20" s="6"/>
      <c r="K20" s="6"/>
      <c r="L20" s="6"/>
      <c r="M20" s="6"/>
      <c r="N20" s="6"/>
    </row>
    <row r="21" spans="1:14" ht="14.45" customHeight="1">
      <c r="A21" s="590"/>
      <c r="B21" s="616" t="s">
        <v>15</v>
      </c>
      <c r="C21" s="63" t="s">
        <v>16</v>
      </c>
      <c r="D21" s="304">
        <f>SUMIF('C. Project Workplan'!B8:B24,"Wetland_Conservation",'C. Project Workplan'!E8:E24)</f>
        <v>0</v>
      </c>
      <c r="E21" s="304">
        <f>SUMIF('C. Project Workplan'!B8:B24,"Wetland_Conservation",'C. Project Workplan'!G8:G24)</f>
        <v>0</v>
      </c>
      <c r="F21" s="305">
        <f>SUM(D21,E21)</f>
        <v>0</v>
      </c>
      <c r="G21" s="221"/>
      <c r="H21" s="260"/>
      <c r="I21" s="261"/>
      <c r="J21" s="6"/>
      <c r="K21" s="6"/>
      <c r="L21" s="6"/>
      <c r="M21" s="6"/>
      <c r="N21" s="6"/>
    </row>
    <row r="22" spans="1:14" s="8" customFormat="1" ht="14.45" customHeight="1">
      <c r="A22" s="590"/>
      <c r="B22" s="617"/>
      <c r="C22" s="64" t="s">
        <v>17</v>
      </c>
      <c r="D22" s="306">
        <f>SUMIF('C. Project Workplan'!B8:B24,"Wetland_Enhancement",'C. Project Workplan'!E8:E24)</f>
        <v>0</v>
      </c>
      <c r="E22" s="306">
        <f>SUMIF('C. Project Workplan'!B8:B24,"Wetland_Enhancement",'C. Project Workplan'!G8:G24)</f>
        <v>0</v>
      </c>
      <c r="F22" s="307">
        <f>SUM(D22,E22)</f>
        <v>0</v>
      </c>
      <c r="G22" s="262"/>
      <c r="H22" s="260"/>
      <c r="I22" s="261"/>
      <c r="J22" s="7"/>
      <c r="K22" s="7"/>
      <c r="L22" s="7"/>
      <c r="M22" s="7"/>
      <c r="N22" s="7"/>
    </row>
    <row r="23" spans="1:14" ht="14.45" customHeight="1">
      <c r="A23" s="590"/>
      <c r="B23" s="617"/>
      <c r="C23" s="64" t="s">
        <v>18</v>
      </c>
      <c r="D23" s="306">
        <f>SUMIF('C. Project Workplan'!B8:B24,"Wetland_Restoration",'C. Project Workplan'!E8:E24)</f>
        <v>0</v>
      </c>
      <c r="E23" s="306">
        <f>SUMIF('C. Project Workplan'!B8:B24,"Wetland_Restoration",'C. Project Workplan'!G8:G24)</f>
        <v>0</v>
      </c>
      <c r="F23" s="307">
        <f>SUM(D23,E23)</f>
        <v>0</v>
      </c>
      <c r="G23" s="221"/>
      <c r="H23" s="260"/>
      <c r="I23" s="261"/>
      <c r="J23" s="7"/>
      <c r="K23" s="9"/>
      <c r="L23" s="6"/>
      <c r="M23" s="6"/>
      <c r="N23" s="6"/>
    </row>
    <row r="24" spans="1:14" ht="14.45" customHeight="1">
      <c r="A24" s="590"/>
      <c r="B24" s="618"/>
      <c r="C24" s="112" t="s">
        <v>19</v>
      </c>
      <c r="D24" s="308">
        <f>SUM(D21:D23)</f>
        <v>0</v>
      </c>
      <c r="E24" s="308">
        <f>SUM(E21:E23)</f>
        <v>0</v>
      </c>
      <c r="F24" s="309">
        <f>SUM(F21:F23)</f>
        <v>0</v>
      </c>
      <c r="G24" s="221"/>
      <c r="H24" s="263"/>
      <c r="I24" s="259"/>
      <c r="J24" s="6"/>
      <c r="K24" s="6"/>
      <c r="L24" s="6"/>
      <c r="M24" s="6"/>
      <c r="N24" s="6"/>
    </row>
    <row r="25" spans="1:14" ht="14.45" customHeight="1">
      <c r="A25" s="590"/>
      <c r="B25" s="592" t="s">
        <v>62</v>
      </c>
      <c r="C25" s="60" t="s">
        <v>16</v>
      </c>
      <c r="D25" s="299">
        <f>SUMIF('C. Project Workplan'!B8:B24,"Wooded_Conservation",'C. Project Workplan'!E8:E24)</f>
        <v>0</v>
      </c>
      <c r="E25" s="299">
        <f>SUMIF('C. Project Workplan'!B8:B24,"Wooded_Conservation",'C. Project Workplan'!G8:G24)</f>
        <v>0</v>
      </c>
      <c r="F25" s="300">
        <f>SUM(D25,E25)</f>
        <v>0</v>
      </c>
      <c r="G25" s="221"/>
      <c r="H25" s="264"/>
      <c r="I25" s="258"/>
      <c r="J25" s="6"/>
      <c r="K25" s="31"/>
      <c r="L25" s="6"/>
      <c r="M25" s="6"/>
      <c r="N25" s="6"/>
    </row>
    <row r="26" spans="1:14" ht="14.45" customHeight="1">
      <c r="A26" s="590"/>
      <c r="B26" s="592"/>
      <c r="C26" s="61" t="s">
        <v>17</v>
      </c>
      <c r="D26" s="301">
        <f>SUMIF('C. Project Workplan'!B8:B24,"Wooded_Enhancement",'C. Project Workplan'!E8:E24)</f>
        <v>0</v>
      </c>
      <c r="E26" s="301">
        <f>SUMIF('C. Project Workplan'!B8:B24,"Wooded_Enhancement",'C. Project Workplan'!G8:G24)</f>
        <v>0</v>
      </c>
      <c r="F26" s="302">
        <f>SUM(D26,E26)</f>
        <v>0</v>
      </c>
      <c r="G26" s="221"/>
      <c r="H26" s="258"/>
      <c r="I26" s="258"/>
      <c r="J26" s="6"/>
      <c r="K26" s="31"/>
      <c r="L26" s="6"/>
      <c r="M26" s="6"/>
      <c r="N26" s="6"/>
    </row>
    <row r="27" spans="1:14" ht="14.45" customHeight="1">
      <c r="A27" s="590"/>
      <c r="B27" s="592"/>
      <c r="C27" s="62" t="s">
        <v>18</v>
      </c>
      <c r="D27" s="310">
        <f>SUMIF('C. Project Workplan'!B8:B24,"Wooded_Restoration",'C. Project Workplan'!E8:E24)</f>
        <v>0</v>
      </c>
      <c r="E27" s="311">
        <f>SUMIF('C. Project Workplan'!B8:B24,"Wooded_Restoration",'C. Project Workplan'!G8:G24)</f>
        <v>0</v>
      </c>
      <c r="F27" s="312">
        <f>SUM(D27,E27)</f>
        <v>0</v>
      </c>
      <c r="G27" s="221"/>
      <c r="H27" s="258"/>
      <c r="I27" s="258"/>
      <c r="J27" s="6"/>
      <c r="K27" s="6"/>
      <c r="L27" s="6"/>
      <c r="M27" s="6"/>
      <c r="N27" s="6"/>
    </row>
    <row r="28" spans="1:14" ht="14.45" customHeight="1">
      <c r="A28" s="590"/>
      <c r="B28" s="592"/>
      <c r="C28" s="111" t="s">
        <v>19</v>
      </c>
      <c r="D28" s="313">
        <f>SUM(D25:D27)</f>
        <v>0</v>
      </c>
      <c r="E28" s="313">
        <f>SUM(E25:E27)</f>
        <v>0</v>
      </c>
      <c r="F28" s="313">
        <f>SUM(F25:F27)</f>
        <v>0</v>
      </c>
      <c r="G28" s="221"/>
      <c r="H28" s="258"/>
      <c r="I28" s="258"/>
      <c r="J28" s="6"/>
      <c r="K28" s="31"/>
      <c r="L28" s="6"/>
      <c r="M28" s="6"/>
      <c r="N28" s="6"/>
    </row>
    <row r="29" spans="1:14" ht="16.899999999999999" customHeight="1">
      <c r="A29" s="590"/>
      <c r="B29" s="273"/>
      <c r="C29" s="274"/>
      <c r="D29" s="275"/>
      <c r="E29" s="275"/>
      <c r="F29" s="257"/>
      <c r="G29" s="221"/>
      <c r="H29" s="257"/>
      <c r="I29" s="257"/>
      <c r="J29" s="6"/>
      <c r="K29" s="6"/>
      <c r="L29" s="6"/>
      <c r="M29" s="6"/>
      <c r="N29" s="6"/>
    </row>
    <row r="30" spans="1:14" ht="16.899999999999999" customHeight="1">
      <c r="A30" s="590"/>
      <c r="B30" s="601" t="s">
        <v>10</v>
      </c>
      <c r="C30" s="610"/>
      <c r="D30" s="235" t="s">
        <v>7</v>
      </c>
      <c r="E30" s="235" t="s">
        <v>8</v>
      </c>
      <c r="F30" s="234" t="s">
        <v>9</v>
      </c>
      <c r="G30" s="254"/>
      <c r="H30" s="221"/>
      <c r="I30" s="254"/>
      <c r="J30" s="6"/>
      <c r="K30" s="6"/>
      <c r="L30" s="6"/>
      <c r="M30" s="6"/>
      <c r="N30" s="6"/>
    </row>
    <row r="31" spans="1:14" ht="20.45" customHeight="1">
      <c r="A31" s="590"/>
      <c r="B31" s="603"/>
      <c r="C31" s="604"/>
      <c r="D31" s="236" t="s">
        <v>30</v>
      </c>
      <c r="E31" s="236" t="s">
        <v>30</v>
      </c>
      <c r="F31" s="236" t="s">
        <v>30</v>
      </c>
      <c r="G31" s="221"/>
      <c r="H31" s="265"/>
      <c r="I31" s="221"/>
      <c r="J31" s="6"/>
      <c r="K31" s="6"/>
      <c r="L31" s="6"/>
      <c r="M31" s="6"/>
      <c r="N31" s="6"/>
    </row>
    <row r="32" spans="1:14" ht="16.899999999999999" customHeight="1">
      <c r="A32" s="590"/>
      <c r="B32" s="597" t="s">
        <v>80</v>
      </c>
      <c r="C32" s="403" t="s">
        <v>312</v>
      </c>
      <c r="D32" s="314">
        <f>SUMIF('C. Project Workplan'!B8:B24,"Shelterbelt_Conservation",'C. Project Workplan'!E8:E24)</f>
        <v>0</v>
      </c>
      <c r="E32" s="314">
        <f>SUMIF('C. Project Workplan'!B8:B24,"Shelterbelt_Conservation",'C. Project Workplan'!G8:G24)</f>
        <v>0</v>
      </c>
      <c r="F32" s="315">
        <f>SUM(D32,E32)</f>
        <v>0</v>
      </c>
      <c r="G32" s="221"/>
      <c r="H32" s="241"/>
      <c r="I32" s="221"/>
      <c r="J32" s="6"/>
      <c r="K32" s="6"/>
      <c r="L32" s="6"/>
      <c r="M32" s="6"/>
      <c r="N32" s="6"/>
    </row>
    <row r="33" spans="1:14" ht="16.899999999999999" customHeight="1">
      <c r="A33" s="590"/>
      <c r="B33" s="598"/>
      <c r="C33" s="404" t="s">
        <v>211</v>
      </c>
      <c r="D33" s="314">
        <f>SUMIF('C. Project Workplan'!B8:B24,"Shelterbelt_Establishment",'C. Project Workplan'!E8:E24)</f>
        <v>0</v>
      </c>
      <c r="E33" s="314">
        <f>SUMIF('C. Project Workplan'!B8:B24,"Shelterbelt_Establishment",'C. Project Workplan'!G8:G24)</f>
        <v>0</v>
      </c>
      <c r="F33" s="315">
        <f>SUM(D33,E33)</f>
        <v>0</v>
      </c>
      <c r="G33" s="221"/>
      <c r="H33" s="241"/>
      <c r="I33" s="221"/>
      <c r="J33" s="6"/>
      <c r="K33" s="6"/>
      <c r="L33" s="6"/>
      <c r="M33" s="6"/>
      <c r="N33" s="6"/>
    </row>
    <row r="34" spans="1:14" ht="16.899999999999999" customHeight="1">
      <c r="A34" s="590"/>
      <c r="B34" s="599"/>
      <c r="C34" s="82" t="s">
        <v>31</v>
      </c>
      <c r="D34" s="316">
        <f>SUMIF('C. Project Workplan'!B8:B24,"Shelterbelt_Enhancement",'C. Project Workplan'!E8:E24)</f>
        <v>0</v>
      </c>
      <c r="E34" s="316">
        <f>SUMIF('C. Project Workplan'!B8:B24,"Shelterbelt_Enhancement",'C. Project Workplan'!G8:G24)</f>
        <v>0</v>
      </c>
      <c r="F34" s="317">
        <f>SUM(D34,E34)</f>
        <v>0</v>
      </c>
      <c r="G34" s="221"/>
      <c r="H34" s="241"/>
      <c r="I34" s="221"/>
      <c r="J34" s="6"/>
      <c r="K34" s="6"/>
      <c r="L34" s="6"/>
      <c r="M34" s="6"/>
      <c r="N34" s="6"/>
    </row>
    <row r="35" spans="1:14" ht="16.899999999999999" customHeight="1">
      <c r="A35" s="590"/>
      <c r="B35" s="600"/>
      <c r="C35" s="113" t="s">
        <v>25</v>
      </c>
      <c r="D35" s="318">
        <f>SUM(D32:D34)</f>
        <v>0</v>
      </c>
      <c r="E35" s="318">
        <f>SUM(E32:E34)</f>
        <v>0</v>
      </c>
      <c r="F35" s="319">
        <f>SUM(F32:F34)</f>
        <v>0</v>
      </c>
      <c r="G35" s="221"/>
      <c r="H35" s="266"/>
      <c r="I35" s="221"/>
      <c r="J35" s="6"/>
      <c r="K35" s="6"/>
      <c r="L35" s="6"/>
      <c r="M35" s="6"/>
      <c r="N35" s="6"/>
    </row>
    <row r="36" spans="1:14" ht="16.899999999999999" customHeight="1">
      <c r="A36" s="590"/>
      <c r="B36" s="271"/>
      <c r="C36" s="272"/>
      <c r="D36" s="266"/>
      <c r="E36" s="266"/>
      <c r="F36" s="266"/>
      <c r="G36" s="266"/>
      <c r="H36" s="266"/>
      <c r="I36" s="266"/>
      <c r="J36" s="6"/>
      <c r="K36" s="6"/>
      <c r="L36" s="6"/>
      <c r="M36" s="6"/>
      <c r="N36" s="6"/>
    </row>
    <row r="37" spans="1:14" ht="16.899999999999999" customHeight="1">
      <c r="A37" s="590"/>
      <c r="B37" s="601" t="s">
        <v>10</v>
      </c>
      <c r="C37" s="602"/>
      <c r="D37" s="281" t="s">
        <v>7</v>
      </c>
      <c r="E37" s="281" t="s">
        <v>8</v>
      </c>
      <c r="F37" s="234" t="s">
        <v>9</v>
      </c>
      <c r="G37" s="221"/>
      <c r="H37" s="254"/>
      <c r="I37" s="254"/>
      <c r="J37" s="6"/>
      <c r="K37" s="6"/>
      <c r="L37" s="6"/>
      <c r="M37" s="6"/>
      <c r="N37" s="6"/>
    </row>
    <row r="38" spans="1:14" ht="25.15" customHeight="1">
      <c r="A38" s="590"/>
      <c r="B38" s="603"/>
      <c r="C38" s="604"/>
      <c r="D38" s="236" t="s">
        <v>12</v>
      </c>
      <c r="E38" s="236" t="s">
        <v>12</v>
      </c>
      <c r="F38" s="236" t="s">
        <v>12</v>
      </c>
      <c r="G38" s="265"/>
      <c r="H38" s="221"/>
      <c r="I38" s="282"/>
      <c r="J38" s="6"/>
      <c r="K38" s="6"/>
      <c r="L38" s="6"/>
      <c r="M38" s="6"/>
      <c r="N38" s="6"/>
    </row>
    <row r="39" spans="1:14" ht="16.899999999999999" customHeight="1">
      <c r="A39" s="590"/>
      <c r="B39" s="593" t="s">
        <v>1</v>
      </c>
      <c r="C39" s="83" t="s">
        <v>22</v>
      </c>
      <c r="D39" s="190">
        <f>SUMIF('C. Project Workplan'!C8:C24,"Temporary",'C. Project Workplan'!E8:E24)</f>
        <v>0</v>
      </c>
      <c r="E39" s="190">
        <f>SUMIF('C. Project Workplan'!C8:C24,"Temporary",'C. Project Workplan'!G8:G24)</f>
        <v>0</v>
      </c>
      <c r="F39" s="289">
        <f>SUM(D39,E39)</f>
        <v>0</v>
      </c>
      <c r="G39" s="283"/>
      <c r="H39" s="221"/>
      <c r="I39" s="284"/>
      <c r="J39" s="6"/>
      <c r="K39" s="6"/>
      <c r="L39" s="6"/>
      <c r="M39" s="6"/>
      <c r="N39" s="6"/>
    </row>
    <row r="40" spans="1:14" ht="16.899999999999999" customHeight="1">
      <c r="A40" s="590"/>
      <c r="B40" s="594"/>
      <c r="C40" s="84" t="s">
        <v>23</v>
      </c>
      <c r="D40" s="191">
        <f>SUMIF('C. Project Workplan'!C8:C24,"Extended",'C. Project Workplan'!E8:E24)</f>
        <v>0</v>
      </c>
      <c r="E40" s="191">
        <f>SUMIF('C. Project Workplan'!C8:C24,"Extended",'C. Project Workplan'!G8:G24)</f>
        <v>0</v>
      </c>
      <c r="F40" s="290">
        <f>SUM(D40,E40)</f>
        <v>0</v>
      </c>
      <c r="G40" s="283"/>
      <c r="H40" s="221"/>
      <c r="I40" s="284"/>
      <c r="J40" s="6"/>
      <c r="K40" s="6"/>
      <c r="L40" s="6"/>
      <c r="M40" s="6"/>
      <c r="N40" s="6"/>
    </row>
    <row r="41" spans="1:14" ht="16.899999999999999" customHeight="1">
      <c r="A41" s="590"/>
      <c r="B41" s="594"/>
      <c r="C41" s="118" t="s">
        <v>24</v>
      </c>
      <c r="D41" s="192">
        <f>SUMIF('C. Project Workplan'!C8:C24,"Permanent",'C. Project Workplan'!E8:E24)</f>
        <v>0</v>
      </c>
      <c r="E41" s="192">
        <f>SUMIF('C. Project Workplan'!C8:C24,"Permanent",'C. Project Workplan'!G8:G24)</f>
        <v>0</v>
      </c>
      <c r="F41" s="291">
        <f>SUM(D41,E41)</f>
        <v>0</v>
      </c>
      <c r="G41" s="283"/>
      <c r="H41" s="221"/>
      <c r="I41" s="284"/>
      <c r="J41" s="6"/>
      <c r="K41" s="6"/>
      <c r="L41" s="6"/>
      <c r="M41" s="6"/>
      <c r="N41" s="6"/>
    </row>
    <row r="42" spans="1:14" ht="16.899999999999999" customHeight="1">
      <c r="A42" s="590"/>
      <c r="B42" s="595"/>
      <c r="C42" s="96" t="s">
        <v>25</v>
      </c>
      <c r="D42" s="176">
        <f>SUM(D39:D41)</f>
        <v>0</v>
      </c>
      <c r="E42" s="176">
        <f>SUM(E39:E41)</f>
        <v>0</v>
      </c>
      <c r="F42" s="292">
        <f>SUM(F39:F41)</f>
        <v>0</v>
      </c>
      <c r="G42" s="283"/>
      <c r="H42" s="221"/>
      <c r="I42" s="284"/>
      <c r="J42" s="6"/>
      <c r="K42" s="6"/>
      <c r="L42" s="6"/>
      <c r="M42" s="6"/>
      <c r="N42" s="6"/>
    </row>
    <row r="43" spans="1:14">
      <c r="A43" s="590"/>
      <c r="B43" s="267"/>
      <c r="C43" s="268"/>
      <c r="D43" s="269"/>
      <c r="E43" s="270"/>
      <c r="F43" s="270"/>
      <c r="G43" s="270"/>
      <c r="H43" s="270"/>
      <c r="I43" s="270"/>
      <c r="J43" s="6"/>
      <c r="K43" s="6"/>
      <c r="L43" s="6"/>
      <c r="M43" s="6"/>
      <c r="N43" s="6"/>
    </row>
    <row r="44" spans="1:14" ht="32.450000000000003" customHeight="1">
      <c r="A44" s="252"/>
      <c r="B44" s="596" t="s">
        <v>263</v>
      </c>
      <c r="C44" s="596"/>
      <c r="D44" s="596"/>
      <c r="E44" s="596"/>
      <c r="F44" s="596"/>
      <c r="G44" s="596"/>
      <c r="H44" s="596"/>
      <c r="I44" s="596"/>
    </row>
    <row r="45" spans="1:14" ht="12" customHeight="1">
      <c r="A45" s="252"/>
      <c r="B45" s="244"/>
      <c r="C45" s="244"/>
      <c r="D45" s="244"/>
      <c r="E45" s="244"/>
      <c r="F45" s="244"/>
      <c r="G45" s="244"/>
      <c r="H45" s="244"/>
      <c r="I45" s="244"/>
    </row>
    <row r="46" spans="1:14" ht="18" customHeight="1">
      <c r="A46" s="252"/>
      <c r="B46" s="601" t="s">
        <v>144</v>
      </c>
      <c r="C46" s="610"/>
      <c r="D46" s="233" t="s">
        <v>7</v>
      </c>
      <c r="E46" s="233" t="s">
        <v>8</v>
      </c>
      <c r="F46" s="233" t="s">
        <v>9</v>
      </c>
      <c r="G46" s="244"/>
      <c r="H46" s="244"/>
      <c r="I46" s="244"/>
    </row>
    <row r="47" spans="1:14" ht="18" customHeight="1">
      <c r="A47" s="252"/>
      <c r="B47" s="603"/>
      <c r="C47" s="604"/>
      <c r="D47" s="234" t="s">
        <v>11</v>
      </c>
      <c r="E47" s="234" t="s">
        <v>11</v>
      </c>
      <c r="F47" s="234" t="s">
        <v>11</v>
      </c>
      <c r="G47" s="244"/>
      <c r="H47" s="244"/>
      <c r="I47" s="244"/>
    </row>
    <row r="48" spans="1:14" ht="14.45" customHeight="1">
      <c r="A48" s="252"/>
      <c r="B48" s="586" t="s">
        <v>205</v>
      </c>
      <c r="C48" s="587"/>
      <c r="D48" s="320">
        <f>SUMIF('C. Project Workplan'!C8:C24,"Bufferstrips",'C. Project Workplan'!E8:E24)</f>
        <v>0</v>
      </c>
      <c r="E48" s="320">
        <f>SUMIF('C. Project Workplan'!C8:C24,"Bufferstrips",'C. Project Workplan'!G8:G24)</f>
        <v>0</v>
      </c>
      <c r="F48" s="320">
        <f t="shared" ref="F48:F59" si="1">SUM(D48,E48)</f>
        <v>0</v>
      </c>
      <c r="G48" s="244"/>
      <c r="H48" s="244"/>
      <c r="I48" s="244"/>
    </row>
    <row r="49" spans="1:9" ht="14.45" customHeight="1">
      <c r="A49" s="252"/>
      <c r="B49" s="639" t="s">
        <v>86</v>
      </c>
      <c r="C49" s="639"/>
      <c r="D49" s="320">
        <f>SUMIF('C. Project Workplan'!C8:C24,"Delayed grazing",'C. Project Workplan'!E8:E24)</f>
        <v>0</v>
      </c>
      <c r="E49" s="320">
        <f>SUMIF('C. Project Workplan'!C8:C24,"Delayed grazing",'C. Project Workplan'!G8:G24)</f>
        <v>0</v>
      </c>
      <c r="F49" s="320">
        <f t="shared" si="1"/>
        <v>0</v>
      </c>
      <c r="G49" s="244"/>
      <c r="H49" s="244"/>
      <c r="I49" s="244"/>
    </row>
    <row r="50" spans="1:9" ht="14.45" customHeight="1">
      <c r="A50" s="252"/>
      <c r="B50" s="639" t="s">
        <v>85</v>
      </c>
      <c r="C50" s="639"/>
      <c r="D50" s="320">
        <f>SUMIF('C. Project Workplan'!C8:C24,"Delayed haying/mowing",'C. Project Workplan'!E8:E24)</f>
        <v>0</v>
      </c>
      <c r="E50" s="320">
        <f>SUMIF('C. Project Workplan'!C8:C24,"Delayed haying/mowing",'C. Project Workplan'!G8:G24)</f>
        <v>0</v>
      </c>
      <c r="F50" s="320">
        <f t="shared" si="1"/>
        <v>0</v>
      </c>
      <c r="G50" s="244"/>
      <c r="H50" s="244"/>
      <c r="I50" s="244"/>
    </row>
    <row r="51" spans="1:9" ht="24.6" customHeight="1">
      <c r="A51" s="252"/>
      <c r="B51" s="586" t="s">
        <v>270</v>
      </c>
      <c r="C51" s="587"/>
      <c r="D51" s="320">
        <f>SUMIF('C. Project Workplan'!C8:C24,"*Fencing*",'C. Project Workplan'!E8:E24)</f>
        <v>0</v>
      </c>
      <c r="E51" s="320">
        <f>SUMIF('C. Project Workplan'!C8:C24,"*Fencing*",'C. Project Workplan'!G8:G24)</f>
        <v>0</v>
      </c>
      <c r="F51" s="320">
        <f t="shared" si="1"/>
        <v>0</v>
      </c>
      <c r="G51" s="244"/>
      <c r="H51" s="244"/>
      <c r="I51" s="244"/>
    </row>
    <row r="52" spans="1:9" ht="14.45" customHeight="1">
      <c r="A52" s="252"/>
      <c r="B52" s="586" t="s">
        <v>213</v>
      </c>
      <c r="C52" s="587"/>
      <c r="D52" s="320">
        <f>SUMIF('C. Project Workplan'!C8:C24,"Grassed Waterways",'C. Project Workplan'!E8:E24)</f>
        <v>0</v>
      </c>
      <c r="E52" s="320">
        <f>SUMIF('C. Project Workplan'!C8:C24,"Grassed Waterways",'C. Project Workplan'!G8:G24)</f>
        <v>0</v>
      </c>
      <c r="F52" s="320">
        <f t="shared" si="1"/>
        <v>0</v>
      </c>
      <c r="G52" s="244"/>
      <c r="H52" s="244"/>
      <c r="I52" s="244"/>
    </row>
    <row r="53" spans="1:9" ht="14.45" customHeight="1">
      <c r="A53" s="252"/>
      <c r="B53" s="639" t="s">
        <v>88</v>
      </c>
      <c r="C53" s="639"/>
      <c r="D53" s="321"/>
      <c r="E53" s="320">
        <f>SUMIF('C. Project Workplan'!C8:C24,"Invasive species control (match only)",'C. Project Workplan'!G8:G24)</f>
        <v>0</v>
      </c>
      <c r="F53" s="322">
        <f t="shared" si="1"/>
        <v>0</v>
      </c>
      <c r="G53" s="244"/>
      <c r="H53" s="244"/>
      <c r="I53" s="244"/>
    </row>
    <row r="54" spans="1:9" ht="14.45" customHeight="1">
      <c r="A54" s="252"/>
      <c r="B54" s="586" t="s">
        <v>29</v>
      </c>
      <c r="C54" s="587"/>
      <c r="D54" s="320">
        <f>SUMIF('C. Project Workplan'!C8:C24,"*Livestock Crossing*",'C. Project Workplan'!E8:E24)</f>
        <v>0</v>
      </c>
      <c r="E54" s="320">
        <f>SUMIF('C. Project Workplan'!C8:C24,"*Livestock Crossing*",'C. Project Workplan'!G8:G24)</f>
        <v>0</v>
      </c>
      <c r="F54" s="320">
        <f t="shared" si="1"/>
        <v>0</v>
      </c>
      <c r="G54" s="244"/>
      <c r="H54" s="244"/>
      <c r="I54" s="244"/>
    </row>
    <row r="55" spans="1:9" ht="14.45" customHeight="1">
      <c r="A55" s="252"/>
      <c r="B55" s="586" t="s">
        <v>216</v>
      </c>
      <c r="C55" s="587"/>
      <c r="D55" s="320">
        <f>SUMIF('C. Project Workplan'!C8:C24,"Nest Tunnels Installation",'C. Project Workplan'!E8:E24)</f>
        <v>0</v>
      </c>
      <c r="E55" s="320">
        <f>SUMIF('C. Project Workplan'!C8:C24,"Nest Tunnels Installation",'C. Project Workplan'!G8:G24)</f>
        <v>0</v>
      </c>
      <c r="F55" s="320">
        <f t="shared" si="1"/>
        <v>0</v>
      </c>
      <c r="G55" s="244"/>
      <c r="H55" s="244"/>
      <c r="I55" s="244"/>
    </row>
    <row r="56" spans="1:9" ht="14.45" customHeight="1">
      <c r="A56" s="252"/>
      <c r="B56" s="586" t="s">
        <v>217</v>
      </c>
      <c r="C56" s="587"/>
      <c r="D56" s="320">
        <f>SUMIF('C. Project Workplan'!C8:C24,"Nest Tunnels Maintenance",'C. Project Workplan'!E8:E24)</f>
        <v>0</v>
      </c>
      <c r="E56" s="320">
        <f>SUMIF('C. Project Workplan'!C8:C24,"Nest Tunnels Maintenance",'C. Project Workplan'!G8:G24)</f>
        <v>0</v>
      </c>
      <c r="F56" s="320">
        <f t="shared" si="1"/>
        <v>0</v>
      </c>
      <c r="G56" s="244"/>
      <c r="H56" s="244"/>
      <c r="I56" s="244"/>
    </row>
    <row r="57" spans="1:9" ht="14.45" customHeight="1">
      <c r="A57" s="252"/>
      <c r="B57" s="639" t="s">
        <v>84</v>
      </c>
      <c r="C57" s="639"/>
      <c r="D57" s="320">
        <f>SUMIF('C. Project Workplan'!C8:C24,"Pasture improvement",'C. Project Workplan'!E8:E24)</f>
        <v>0</v>
      </c>
      <c r="E57" s="320">
        <f>SUMIF('C. Project Workplan'!C8:C24,"Pasture improvement",'C. Project Workplan'!G8:G24)</f>
        <v>0</v>
      </c>
      <c r="F57" s="320">
        <f t="shared" si="1"/>
        <v>0</v>
      </c>
      <c r="G57" s="244"/>
      <c r="H57" s="244"/>
      <c r="I57" s="244"/>
    </row>
    <row r="58" spans="1:9" ht="14.45" customHeight="1">
      <c r="A58" s="252"/>
      <c r="B58" s="586" t="s">
        <v>209</v>
      </c>
      <c r="C58" s="587"/>
      <c r="D58" s="320">
        <f>SUMIF('C. Project Workplan'!C8:C24,"Pollinator Habitat",'C. Project Workplan'!E8:E24)</f>
        <v>0</v>
      </c>
      <c r="E58" s="320">
        <f>SUMIF('C. Project Workplan'!C8:C24,"Pollinator Habitat",'C. Project Workplan'!G8:G24)</f>
        <v>0</v>
      </c>
      <c r="F58" s="320">
        <f t="shared" si="1"/>
        <v>0</v>
      </c>
      <c r="G58" s="244"/>
      <c r="H58" s="244"/>
      <c r="I58" s="244"/>
    </row>
    <row r="59" spans="1:9" ht="14.45" customHeight="1">
      <c r="A59" s="252"/>
      <c r="B59" s="585" t="s">
        <v>82</v>
      </c>
      <c r="C59" s="585"/>
      <c r="D59" s="320">
        <f>SUMIF('C. Project Workplan'!C8:C24,"Prescribed/controlled burn",'C. Project Workplan'!E8:E24)</f>
        <v>0</v>
      </c>
      <c r="E59" s="320">
        <f>SUMIF('C. Project Workplan'!C8:C24,"Prescribed/controlled burn",'C. Project Workplan'!G8:G24)</f>
        <v>0</v>
      </c>
      <c r="F59" s="320">
        <f t="shared" si="1"/>
        <v>0</v>
      </c>
      <c r="G59" s="244"/>
      <c r="H59" s="244"/>
      <c r="I59" s="244"/>
    </row>
    <row r="60" spans="1:9" ht="14.45" customHeight="1">
      <c r="A60" s="252"/>
      <c r="B60" s="639" t="s">
        <v>87</v>
      </c>
      <c r="C60" s="639"/>
      <c r="D60" s="320">
        <f>SUMIF('C. Project Workplan'!C8:C24,"SAR related BMP's",'C. Project Workplan'!E8:E24)</f>
        <v>0</v>
      </c>
      <c r="E60" s="320">
        <f>SUMIF('C. Project Workplan'!C8:C24,"SAR related BMP's",'C. Project Workplan'!G8:G24)</f>
        <v>0</v>
      </c>
      <c r="F60" s="320">
        <f t="shared" ref="F60" si="2">SUM(D60,E60)</f>
        <v>0</v>
      </c>
      <c r="G60" s="244"/>
      <c r="H60" s="244"/>
      <c r="I60" s="244"/>
    </row>
    <row r="61" spans="1:9" ht="14.45" customHeight="1">
      <c r="A61" s="252"/>
      <c r="B61" s="639" t="s">
        <v>253</v>
      </c>
      <c r="C61" s="639"/>
      <c r="D61" s="322">
        <f>SUMIF('C. Project Workplan'!C8:C24,"*Shrub*",'C. Project Workplan'!E8:E24)</f>
        <v>0</v>
      </c>
      <c r="E61" s="322">
        <f>SUMIF('C. Project Workplan'!C8:C24,"*Shrub*",'C. Project Workplan'!G8:G24)</f>
        <v>0</v>
      </c>
      <c r="F61" s="322">
        <f>SUM(D61,E61)</f>
        <v>0</v>
      </c>
      <c r="G61" s="244"/>
      <c r="H61" s="244"/>
      <c r="I61" s="244"/>
    </row>
    <row r="62" spans="1:9" ht="18" customHeight="1">
      <c r="A62" s="252"/>
      <c r="B62" s="244"/>
      <c r="C62" s="244"/>
      <c r="D62" s="245"/>
      <c r="E62" s="245"/>
      <c r="F62" s="245"/>
      <c r="G62" s="244"/>
      <c r="H62" s="244"/>
      <c r="I62" s="244"/>
    </row>
    <row r="63" spans="1:9" ht="12.75" customHeight="1">
      <c r="A63" s="252"/>
      <c r="B63" s="246"/>
      <c r="C63" s="247"/>
      <c r="D63" s="248"/>
      <c r="E63" s="248"/>
      <c r="F63" s="248"/>
      <c r="G63" s="248"/>
      <c r="H63" s="248"/>
      <c r="I63" s="248"/>
    </row>
    <row r="64" spans="1:9" ht="30.6" customHeight="1">
      <c r="A64" s="252"/>
      <c r="B64" s="596" t="s">
        <v>241</v>
      </c>
      <c r="C64" s="596"/>
      <c r="D64" s="596"/>
      <c r="E64" s="596"/>
      <c r="F64" s="596"/>
      <c r="G64" s="596"/>
      <c r="H64" s="596"/>
      <c r="I64" s="596"/>
    </row>
    <row r="65" spans="1:9" ht="15" customHeight="1" thickBot="1">
      <c r="A65" s="253"/>
      <c r="B65" s="249"/>
      <c r="C65" s="221"/>
      <c r="D65" s="240"/>
      <c r="E65" s="240"/>
      <c r="F65" s="240"/>
      <c r="G65" s="240"/>
      <c r="H65" s="240"/>
      <c r="I65" s="240"/>
    </row>
    <row r="66" spans="1:9" ht="23.45" customHeight="1">
      <c r="A66" s="221"/>
      <c r="B66" s="640" t="s">
        <v>145</v>
      </c>
      <c r="C66" s="641"/>
      <c r="D66" s="627" t="s">
        <v>33</v>
      </c>
      <c r="E66" s="628"/>
      <c r="F66" s="237" t="s">
        <v>7</v>
      </c>
      <c r="G66" s="238" t="s">
        <v>8</v>
      </c>
      <c r="H66" s="239" t="s">
        <v>21</v>
      </c>
      <c r="I66" s="638"/>
    </row>
    <row r="67" spans="1:9" ht="15.75" customHeight="1">
      <c r="A67" s="221"/>
      <c r="B67" s="642"/>
      <c r="C67" s="643"/>
      <c r="D67" s="629"/>
      <c r="E67" s="630"/>
      <c r="F67" s="234" t="s">
        <v>34</v>
      </c>
      <c r="G67" s="234" t="s">
        <v>34</v>
      </c>
      <c r="H67" s="451" t="s">
        <v>34</v>
      </c>
      <c r="I67" s="638"/>
    </row>
    <row r="68" spans="1:9" ht="15.75" customHeight="1">
      <c r="A68" s="221"/>
      <c r="B68" s="552" t="s">
        <v>40</v>
      </c>
      <c r="C68" s="103" t="s">
        <v>92</v>
      </c>
      <c r="D68" s="566" t="s">
        <v>191</v>
      </c>
      <c r="E68" s="567"/>
      <c r="F68" s="407">
        <f>SUMIF('C. Project Workplan'!C8:C24,"Broadcast Media",'C. Project Workplan'!E8:E24)</f>
        <v>0</v>
      </c>
      <c r="G68" s="449">
        <f>SUMIF('C. Project Workplan'!C8:C24,"Broadcast Media",'C. Project Workplan'!G8:G24)</f>
        <v>0</v>
      </c>
      <c r="H68" s="450">
        <f>SUM(F68,G68)</f>
        <v>0</v>
      </c>
      <c r="I68" s="242"/>
    </row>
    <row r="69" spans="1:9" ht="15.75" customHeight="1">
      <c r="A69" s="221"/>
      <c r="B69" s="553"/>
      <c r="C69" s="405" t="s">
        <v>91</v>
      </c>
      <c r="D69" s="562" t="s">
        <v>191</v>
      </c>
      <c r="E69" s="563"/>
      <c r="F69" s="408">
        <f>SUMIF('C. Project Workplan'!C8:C24,"Internet Media",'C. Project Workplan'!E8:E24)</f>
        <v>0</v>
      </c>
      <c r="G69" s="409">
        <f>SUMIF('C. Project Workplan'!C8:C24,"Internet Media",'C. Project Workplan'!G8:G24)</f>
        <v>0</v>
      </c>
      <c r="H69" s="411">
        <f t="shared" ref="H69:H71" si="3">SUM(F69,G69)</f>
        <v>0</v>
      </c>
      <c r="I69" s="242"/>
    </row>
    <row r="70" spans="1:9" ht="15.75" customHeight="1">
      <c r="A70" s="221"/>
      <c r="B70" s="554"/>
      <c r="C70" s="406" t="s">
        <v>90</v>
      </c>
      <c r="D70" s="564" t="s">
        <v>191</v>
      </c>
      <c r="E70" s="565"/>
      <c r="F70" s="407">
        <f>SUMIF('C. Project Workplan'!C8:C24,"Print Media",'C. Project Workplan'!E8:E24)</f>
        <v>0</v>
      </c>
      <c r="G70" s="410">
        <f>SUMIF('C. Project Workplan'!C8:C24,"Print Media",'C. Project Workplan'!G8:G24)</f>
        <v>0</v>
      </c>
      <c r="H70" s="412">
        <f>SUM(F70,G70)</f>
        <v>0</v>
      </c>
      <c r="I70" s="242"/>
    </row>
    <row r="71" spans="1:9" ht="15.75" customHeight="1">
      <c r="A71" s="221"/>
      <c r="B71" s="555"/>
      <c r="C71" s="104" t="s">
        <v>307</v>
      </c>
      <c r="D71" s="633" t="s">
        <v>191</v>
      </c>
      <c r="E71" s="634"/>
      <c r="F71" s="193">
        <f>SUMIF('C. Project Workplan'!C8:C24,"Communications Other",'C. Project Workplan'!E8:E24)</f>
        <v>0</v>
      </c>
      <c r="G71" s="194">
        <f>SUMIF('C. Project Workplan'!C8:C24,"Communications Other",'C. Project Workplan'!G8:G24)</f>
        <v>0</v>
      </c>
      <c r="H71" s="195">
        <f t="shared" si="3"/>
        <v>0</v>
      </c>
      <c r="I71" s="242"/>
    </row>
    <row r="72" spans="1:9" ht="15.75" customHeight="1">
      <c r="A72" s="221"/>
      <c r="B72" s="635" t="s">
        <v>93</v>
      </c>
      <c r="C72" s="169" t="s">
        <v>150</v>
      </c>
      <c r="D72" s="625" t="s">
        <v>246</v>
      </c>
      <c r="E72" s="626"/>
      <c r="F72" s="196">
        <f>SUMIF('C. Project Workplan'!C8:C24,"Boardwalk",'C. Project Workplan'!E8:E24)</f>
        <v>0</v>
      </c>
      <c r="G72" s="197">
        <f>SUMIF('C. Project Workplan'!C8:C24,"Boardwalk",'C. Project Workplan'!G8:G24)</f>
        <v>0</v>
      </c>
      <c r="H72" s="198">
        <f t="shared" ref="H72:H92" si="4">SUM(F72,G72)</f>
        <v>0</v>
      </c>
      <c r="I72" s="242"/>
    </row>
    <row r="73" spans="1:9" ht="15.75" customHeight="1">
      <c r="A73" s="221"/>
      <c r="B73" s="636"/>
      <c r="C73" s="413" t="s">
        <v>153</v>
      </c>
      <c r="D73" s="558" t="s">
        <v>26</v>
      </c>
      <c r="E73" s="559"/>
      <c r="F73" s="415">
        <f>SUMIF('C. Project Workplan'!C8:C24,"Boat Launch",'C. Project Workplan'!E8:E24)</f>
        <v>0</v>
      </c>
      <c r="G73" s="419">
        <f>SUMIF('C. Project Workplan'!C8:C24,"Boat Launch",'C. Project Workplan'!G8:G24)</f>
        <v>0</v>
      </c>
      <c r="H73" s="201">
        <f t="shared" si="4"/>
        <v>0</v>
      </c>
      <c r="I73" s="242"/>
    </row>
    <row r="74" spans="1:9" ht="15.75" customHeight="1">
      <c r="A74" s="221"/>
      <c r="B74" s="636"/>
      <c r="C74" s="414" t="s">
        <v>158</v>
      </c>
      <c r="D74" s="631" t="s">
        <v>26</v>
      </c>
      <c r="E74" s="632"/>
      <c r="F74" s="416">
        <f>SUMIF('C. Project Workplan'!C8:C24,"Dock",'C. Project Workplan'!E8:E24)</f>
        <v>0</v>
      </c>
      <c r="G74" s="416">
        <f>SUMIF('C. Project Workplan'!C8:C24,"Dock",'C. Project Workplan'!G8:G24)</f>
        <v>0</v>
      </c>
      <c r="H74" s="201">
        <f t="shared" si="4"/>
        <v>0</v>
      </c>
      <c r="I74" s="242"/>
    </row>
    <row r="75" spans="1:9" ht="15.75" customHeight="1">
      <c r="A75" s="221"/>
      <c r="B75" s="636"/>
      <c r="C75" s="169" t="s">
        <v>152</v>
      </c>
      <c r="D75" s="625" t="s">
        <v>26</v>
      </c>
      <c r="E75" s="626"/>
      <c r="F75" s="199">
        <f>SUMIF('C. Project Workplan'!C8:C24,"Kiosk",'C. Project Workplan'!E8:E24)</f>
        <v>0</v>
      </c>
      <c r="G75" s="200">
        <f>SUMIF('C. Project Workplan'!C8:C24,"Kiosk",'C. Project Workplan'!G8:G24)</f>
        <v>0</v>
      </c>
      <c r="H75" s="201">
        <f t="shared" si="4"/>
        <v>0</v>
      </c>
      <c r="I75" s="242"/>
    </row>
    <row r="76" spans="1:9" ht="15.75" customHeight="1">
      <c r="A76" s="221"/>
      <c r="B76" s="636"/>
      <c r="C76" s="413" t="s">
        <v>151</v>
      </c>
      <c r="D76" s="558" t="s">
        <v>26</v>
      </c>
      <c r="E76" s="559"/>
      <c r="F76" s="418">
        <f>SUMIF('C. Project Workplan'!C8:C24,"Interpretative Signage",'C. Project Workplan'!E8:E24)</f>
        <v>0</v>
      </c>
      <c r="G76" s="419">
        <f>SUMIF('C. Project Workplan'!C8:C24,"Interpretative Signage",'C. Project Workplan'!G8:G24)</f>
        <v>0</v>
      </c>
      <c r="H76" s="421">
        <f t="shared" si="4"/>
        <v>0</v>
      </c>
      <c r="I76" s="242"/>
    </row>
    <row r="77" spans="1:9" ht="15.75" customHeight="1">
      <c r="A77" s="221"/>
      <c r="B77" s="636"/>
      <c r="C77" s="414" t="s">
        <v>149</v>
      </c>
      <c r="D77" s="631" t="s">
        <v>235</v>
      </c>
      <c r="E77" s="632"/>
      <c r="F77" s="417">
        <f>SUMIF('C. Project Workplan'!C8:C24,"Trail Creation",'C. Project Workplan'!E8:E24)</f>
        <v>0</v>
      </c>
      <c r="G77" s="420">
        <f>SUMIF('C. Project Workplan'!C8:C24,"Trail Creation",'C. Project Workplan'!G8:G24)</f>
        <v>0</v>
      </c>
      <c r="H77" s="422">
        <f t="shared" si="4"/>
        <v>0</v>
      </c>
      <c r="I77" s="242"/>
    </row>
    <row r="78" spans="1:9" ht="15.75" customHeight="1">
      <c r="A78" s="221"/>
      <c r="B78" s="637"/>
      <c r="C78" s="170" t="s">
        <v>148</v>
      </c>
      <c r="D78" s="560" t="s">
        <v>235</v>
      </c>
      <c r="E78" s="561"/>
      <c r="F78" s="442">
        <f>SUMIF('C. Project Workplan'!C8:C24,"Trail Enhancement",'C. Project Workplan'!E8:E24)</f>
        <v>0</v>
      </c>
      <c r="G78" s="443">
        <f>SUMIF('C. Project Workplan'!C8:C24,"Trail Enhancement",'C. Project Workplan'!G8:G24)</f>
        <v>0</v>
      </c>
      <c r="H78" s="444">
        <f t="shared" si="4"/>
        <v>0</v>
      </c>
      <c r="I78" s="242"/>
    </row>
    <row r="79" spans="1:9" ht="15.75" customHeight="1">
      <c r="A79" s="221"/>
      <c r="B79" s="644" t="s">
        <v>146</v>
      </c>
      <c r="C79" s="441" t="s">
        <v>54</v>
      </c>
      <c r="D79" s="619" t="s">
        <v>229</v>
      </c>
      <c r="E79" s="620"/>
      <c r="F79" s="438">
        <f>SUMIF('C. Project Workplan'!C8:C24,"Mapping &amp; Modelling",'C. Project Workplan'!E8:E24)</f>
        <v>0</v>
      </c>
      <c r="G79" s="439">
        <f>SUMIF('C. Project Workplan'!C8:C24,"Mapping &amp; Modelling",'C. Project Workplan'!G8:G24)</f>
        <v>0</v>
      </c>
      <c r="H79" s="440">
        <f t="shared" si="4"/>
        <v>0</v>
      </c>
      <c r="I79" s="242"/>
    </row>
    <row r="80" spans="1:9" ht="15.75" customHeight="1">
      <c r="A80" s="221"/>
      <c r="B80" s="645"/>
      <c r="C80" s="423" t="s">
        <v>52</v>
      </c>
      <c r="D80" s="623" t="s">
        <v>188</v>
      </c>
      <c r="E80" s="624"/>
      <c r="F80" s="424">
        <f>SUMIF('C. Project Workplan'!C8:C24,"Plan",'C. Project Workplan'!E8:E24)</f>
        <v>0</v>
      </c>
      <c r="G80" s="424">
        <f>SUMIF('C. Project Workplan'!C8:C24,"Plan",'C. Project Workplan'!G8:G24)</f>
        <v>0</v>
      </c>
      <c r="H80" s="425">
        <f t="shared" si="4"/>
        <v>0</v>
      </c>
      <c r="I80" s="242"/>
    </row>
    <row r="81" spans="1:9" ht="15.75" customHeight="1">
      <c r="A81" s="221"/>
      <c r="B81" s="646"/>
      <c r="C81" s="448" t="s">
        <v>53</v>
      </c>
      <c r="D81" s="621" t="s">
        <v>188</v>
      </c>
      <c r="E81" s="622"/>
      <c r="F81" s="447">
        <f>SUMIF('C. Project Workplan'!C8:C24,"Reports &amp; Assesments",'C. Project Workplan'!E8:E24)</f>
        <v>0</v>
      </c>
      <c r="G81" s="202">
        <f>SUMIF('C. Project Workplan'!C8:C24,"Reports &amp; Assesments",'C. Project Workplan'!G8:G24)</f>
        <v>0</v>
      </c>
      <c r="H81" s="203">
        <f t="shared" si="4"/>
        <v>0</v>
      </c>
      <c r="I81" s="242"/>
    </row>
    <row r="82" spans="1:9" ht="15.75" customHeight="1">
      <c r="A82" s="221"/>
      <c r="B82" s="647" t="s">
        <v>32</v>
      </c>
      <c r="C82" s="446" t="s">
        <v>60</v>
      </c>
      <c r="D82" s="568" t="s">
        <v>189</v>
      </c>
      <c r="E82" s="569"/>
      <c r="F82" s="427">
        <f>SUMIF('C. Project Workplan'!C8:C24,"Cultural/ceremonial activities",'C. Project Workplan'!E8:E24)</f>
        <v>0</v>
      </c>
      <c r="G82" s="436">
        <f>SUMIF('C. Project Workplan'!C8:C24,"Cultural/ceremonial activities",'C. Project Workplan'!G8:G24)</f>
        <v>0</v>
      </c>
      <c r="H82" s="445">
        <f t="shared" si="4"/>
        <v>0</v>
      </c>
      <c r="I82" s="242"/>
    </row>
    <row r="83" spans="1:9" ht="15.75" customHeight="1">
      <c r="A83" s="221"/>
      <c r="B83" s="648"/>
      <c r="C83" s="382" t="s">
        <v>89</v>
      </c>
      <c r="D83" s="556" t="s">
        <v>189</v>
      </c>
      <c r="E83" s="557"/>
      <c r="F83" s="434">
        <f>SUMIF('C. Project Workplan'!C8:C24,"Meetings",'C. Project Workplan'!E8:E24)</f>
        <v>0</v>
      </c>
      <c r="G83" s="428">
        <f>SUMIF('C. Project Workplan'!C8:C24,"Meetings",'C. Project Workplan'!G8:G24)</f>
        <v>0</v>
      </c>
      <c r="H83" s="431">
        <f t="shared" si="4"/>
        <v>0</v>
      </c>
      <c r="I83" s="242"/>
    </row>
    <row r="84" spans="1:9" ht="15.75" customHeight="1">
      <c r="A84" s="221"/>
      <c r="B84" s="648"/>
      <c r="C84" s="433" t="s">
        <v>308</v>
      </c>
      <c r="D84" s="583" t="s">
        <v>189</v>
      </c>
      <c r="E84" s="584"/>
      <c r="F84" s="435">
        <f>SUMIF('C. Project Workplan'!C8:C24,"Programs",'C. Project Workplan'!E8:E24)</f>
        <v>0</v>
      </c>
      <c r="G84" s="436">
        <f>SUMIF('C. Project Workplan'!C8:C24,"Programs",'C. Project Workplan'!G8:G24)</f>
        <v>0</v>
      </c>
      <c r="H84" s="437">
        <f t="shared" si="4"/>
        <v>0</v>
      </c>
      <c r="I84" s="242"/>
    </row>
    <row r="85" spans="1:9" ht="15.75" customHeight="1">
      <c r="A85" s="221"/>
      <c r="B85" s="648"/>
      <c r="C85" s="100" t="s">
        <v>58</v>
      </c>
      <c r="D85" s="581" t="s">
        <v>189</v>
      </c>
      <c r="E85" s="582"/>
      <c r="F85" s="204">
        <f>SUMIF('C. Project Workplan'!C8:C24,"Seminar",'C. Project Workplan'!E8:E24)</f>
        <v>0</v>
      </c>
      <c r="G85" s="205">
        <f>SUMIF('C. Project Workplan'!C8:C24,"Seminar",'C. Project Workplan'!G8:G24)</f>
        <v>0</v>
      </c>
      <c r="H85" s="206">
        <f t="shared" si="4"/>
        <v>0</v>
      </c>
      <c r="I85" s="242"/>
    </row>
    <row r="86" spans="1:9" ht="15.75" customHeight="1">
      <c r="A86" s="221"/>
      <c r="B86" s="648"/>
      <c r="C86" s="100" t="s">
        <v>56</v>
      </c>
      <c r="D86" s="581" t="s">
        <v>189</v>
      </c>
      <c r="E86" s="582"/>
      <c r="F86" s="204">
        <f>SUMIF('C. Project Workplan'!C8:C24,"Tour",'C. Project Workplan'!E8:E24)</f>
        <v>0</v>
      </c>
      <c r="G86" s="205">
        <f>SUMIF('C. Project Workplan'!C8:C24,"Tour",'C. Project Workplan'!G8:G24)</f>
        <v>0</v>
      </c>
      <c r="H86" s="206">
        <f t="shared" si="4"/>
        <v>0</v>
      </c>
      <c r="I86" s="242"/>
    </row>
    <row r="87" spans="1:9" ht="15.75" customHeight="1">
      <c r="A87" s="221"/>
      <c r="B87" s="648"/>
      <c r="C87" s="101" t="s">
        <v>57</v>
      </c>
      <c r="D87" s="581" t="s">
        <v>189</v>
      </c>
      <c r="E87" s="582"/>
      <c r="F87" s="204">
        <f>SUMIF('C. Project Workplan'!C8:C24,"Training Event",'C. Project Workplan'!E8:E24)</f>
        <v>0</v>
      </c>
      <c r="G87" s="205">
        <f>SUMIF('C. Project Workplan'!C8:C24,"Training Event",'C. Project Workplan'!G8:G24)</f>
        <v>0</v>
      </c>
      <c r="H87" s="206">
        <f t="shared" si="4"/>
        <v>0</v>
      </c>
      <c r="I87" s="276"/>
    </row>
    <row r="88" spans="1:9" ht="15.75" customHeight="1">
      <c r="A88" s="221"/>
      <c r="B88" s="648"/>
      <c r="C88" s="382" t="s">
        <v>59</v>
      </c>
      <c r="D88" s="570" t="s">
        <v>189</v>
      </c>
      <c r="E88" s="571"/>
      <c r="F88" s="428">
        <f>SUMIF('C. Project Workplan'!C8:C24,"Volunteer Stewardship",'C. Project Workplan'!E8:E24)</f>
        <v>0</v>
      </c>
      <c r="G88" s="429">
        <f>SUMIF('C. Project Workplan'!C8:C24,"Volunteer Stewardship",'C. Project Workplan'!G8:G24)</f>
        <v>0</v>
      </c>
      <c r="H88" s="431">
        <f t="shared" si="4"/>
        <v>0</v>
      </c>
      <c r="I88" s="242"/>
    </row>
    <row r="89" spans="1:9" ht="15.6" customHeight="1">
      <c r="A89" s="221"/>
      <c r="B89" s="649"/>
      <c r="C89" s="426" t="s">
        <v>55</v>
      </c>
      <c r="D89" s="579" t="s">
        <v>189</v>
      </c>
      <c r="E89" s="580"/>
      <c r="F89" s="430">
        <f>SUMIF('C. Project Workplan'!C8:C24,"Workshop",'C. Project Workplan'!E8:E24)</f>
        <v>0</v>
      </c>
      <c r="G89" s="430">
        <f>SUMIF('C. Project Workplan'!C8:C24,"Workshop",'C. Project Workplan'!G8:G24)</f>
        <v>0</v>
      </c>
      <c r="H89" s="432">
        <f t="shared" si="4"/>
        <v>0</v>
      </c>
      <c r="I89" s="242"/>
    </row>
    <row r="90" spans="1:9" ht="15.75" customHeight="1">
      <c r="A90" s="221"/>
      <c r="B90" s="572" t="s">
        <v>94</v>
      </c>
      <c r="C90" s="454" t="s">
        <v>157</v>
      </c>
      <c r="D90" s="577" t="s">
        <v>26</v>
      </c>
      <c r="E90" s="578"/>
      <c r="F90" s="455">
        <f>SUMIF('C. Project Workplan'!C8:C24,"Cairn",'C. Project Workplan'!E8:E24)</f>
        <v>0</v>
      </c>
      <c r="G90" s="456">
        <f>SUMIF('C. Project Workplan'!C8:C24,"Cairn",'C. Project Workplan'!G8:G24)</f>
        <v>0</v>
      </c>
      <c r="H90" s="459">
        <f t="shared" si="4"/>
        <v>0</v>
      </c>
      <c r="I90" s="242"/>
    </row>
    <row r="91" spans="1:9" ht="15.75" customHeight="1">
      <c r="A91" s="221"/>
      <c r="B91" s="573"/>
      <c r="C91" s="453" t="s">
        <v>155</v>
      </c>
      <c r="D91" s="550" t="s">
        <v>26</v>
      </c>
      <c r="E91" s="551"/>
      <c r="F91" s="452">
        <f>SUMIF('C. Project Workplan'!C8:C24,"Property Signs",'C. Project Workplan'!E8:E24)</f>
        <v>0</v>
      </c>
      <c r="G91" s="457">
        <f>SUMIF('C. Project Workplan'!C8:C24,"Property Signs",'C. Project Workplan'!G8:G24)</f>
        <v>0</v>
      </c>
      <c r="H91" s="458">
        <f t="shared" si="4"/>
        <v>0</v>
      </c>
      <c r="I91" s="242"/>
    </row>
    <row r="92" spans="1:9" ht="15.75" customHeight="1" thickBot="1">
      <c r="A92" s="221"/>
      <c r="B92" s="574"/>
      <c r="C92" s="285" t="s">
        <v>156</v>
      </c>
      <c r="D92" s="575" t="s">
        <v>26</v>
      </c>
      <c r="E92" s="576"/>
      <c r="F92" s="286">
        <f>SUMIF('C. Project Workplan'!C8:C24,"Trails  sign - directional",'C. Project Workplan'!E8:E24)</f>
        <v>0</v>
      </c>
      <c r="G92" s="287">
        <f>SUMIF('C. Project Workplan'!C8:C24,"Trails  sign - directional",'C. Project Workplan'!G8:G24)</f>
        <v>0</v>
      </c>
      <c r="H92" s="288">
        <f t="shared" si="4"/>
        <v>0</v>
      </c>
      <c r="I92" s="242"/>
    </row>
    <row r="93" spans="1:9">
      <c r="A93" s="221"/>
      <c r="B93" s="250"/>
      <c r="C93" s="243"/>
      <c r="D93" s="243"/>
      <c r="E93" s="243"/>
      <c r="F93" s="243"/>
      <c r="G93" s="243"/>
      <c r="H93" s="243"/>
      <c r="I93" s="243"/>
    </row>
    <row r="94" spans="1:9">
      <c r="D94" s="10"/>
      <c r="E94" s="10"/>
      <c r="F94" s="10"/>
      <c r="G94" s="10"/>
    </row>
    <row r="95" spans="1:9">
      <c r="D95" s="10"/>
      <c r="E95" s="10"/>
      <c r="F95" s="10"/>
      <c r="G95" s="10"/>
    </row>
    <row r="96" spans="1:9">
      <c r="D96" s="10"/>
      <c r="E96" s="10"/>
      <c r="F96" s="10"/>
      <c r="G96" s="10"/>
    </row>
    <row r="97" spans="4:7">
      <c r="D97" s="10"/>
      <c r="E97" s="10"/>
      <c r="F97" s="10"/>
      <c r="G97" s="10"/>
    </row>
  </sheetData>
  <sheetProtection algorithmName="SHA-512" hashValue="+u4CDRECZr5KGUjy1FMGn6ICsl4QqziwiLBkrPCIJy5egivLweuTx0tzf9cm39zWYgk736ii8p6LibpUBuR4og==" saltValue="q7H+6SC7iamCeTh3jtqRZQ==" spinCount="100000" sheet="1" objects="1" scenarios="1" formatColumns="0" formatRows="0" insertColumns="0" insertRows="0" deleteColumns="0" deleteRows="0"/>
  <mergeCells count="64">
    <mergeCell ref="B44:I44"/>
    <mergeCell ref="I66:I67"/>
    <mergeCell ref="D87:E87"/>
    <mergeCell ref="D86:E86"/>
    <mergeCell ref="B48:C48"/>
    <mergeCell ref="B46:C47"/>
    <mergeCell ref="B64:I64"/>
    <mergeCell ref="B53:C53"/>
    <mergeCell ref="B60:C60"/>
    <mergeCell ref="B49:C49"/>
    <mergeCell ref="B50:C50"/>
    <mergeCell ref="B57:C57"/>
    <mergeCell ref="B61:C61"/>
    <mergeCell ref="B66:C67"/>
    <mergeCell ref="B79:B81"/>
    <mergeCell ref="B82:B89"/>
    <mergeCell ref="D66:E67"/>
    <mergeCell ref="D77:E77"/>
    <mergeCell ref="D71:E71"/>
    <mergeCell ref="B72:B78"/>
    <mergeCell ref="D74:E74"/>
    <mergeCell ref="D75:E75"/>
    <mergeCell ref="D79:E79"/>
    <mergeCell ref="D81:E81"/>
    <mergeCell ref="D80:E80"/>
    <mergeCell ref="D72:E72"/>
    <mergeCell ref="D73:E73"/>
    <mergeCell ref="K8:K16"/>
    <mergeCell ref="B7:C8"/>
    <mergeCell ref="B30:C31"/>
    <mergeCell ref="B9:B11"/>
    <mergeCell ref="B17:B20"/>
    <mergeCell ref="B21:B24"/>
    <mergeCell ref="A2:I2"/>
    <mergeCell ref="A7:A43"/>
    <mergeCell ref="B13:B16"/>
    <mergeCell ref="B25:B28"/>
    <mergeCell ref="B39:B42"/>
    <mergeCell ref="B5:I5"/>
    <mergeCell ref="B32:B35"/>
    <mergeCell ref="B37:C38"/>
    <mergeCell ref="B59:C59"/>
    <mergeCell ref="B52:C52"/>
    <mergeCell ref="B51:C51"/>
    <mergeCell ref="B54:C54"/>
    <mergeCell ref="B58:C58"/>
    <mergeCell ref="B56:C56"/>
    <mergeCell ref="B55:C55"/>
    <mergeCell ref="D91:E91"/>
    <mergeCell ref="B68:B71"/>
    <mergeCell ref="D83:E83"/>
    <mergeCell ref="D76:E76"/>
    <mergeCell ref="D78:E78"/>
    <mergeCell ref="D69:E69"/>
    <mergeCell ref="D70:E70"/>
    <mergeCell ref="D68:E68"/>
    <mergeCell ref="D82:E82"/>
    <mergeCell ref="D88:E88"/>
    <mergeCell ref="B90:B92"/>
    <mergeCell ref="D92:E92"/>
    <mergeCell ref="D90:E90"/>
    <mergeCell ref="D89:E89"/>
    <mergeCell ref="D85:E85"/>
    <mergeCell ref="D84:E84"/>
  </mergeCells>
  <pageMargins left="0.7" right="0.7" top="0.75" bottom="0.75" header="0.3" footer="0.3"/>
  <pageSetup scale="62" orientation="landscape" r:id="rId1"/>
  <rowBreaks count="1" manualBreakCount="1">
    <brk id="43" max="12" man="1"/>
  </rowBreaks>
  <colBreaks count="1" manualBreakCount="1">
    <brk id="9" min="1" max="80" man="1"/>
  </colBreaks>
  <ignoredErrors>
    <ignoredError sqref="F85:G85"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7874-728C-46D8-BAB0-5CDDCE820213}">
  <sheetPr codeName="Sheet1"/>
  <dimension ref="B2:Z119"/>
  <sheetViews>
    <sheetView topLeftCell="A33" zoomScale="70" zoomScaleNormal="70" workbookViewId="0">
      <selection activeCell="B48" sqref="B48"/>
    </sheetView>
  </sheetViews>
  <sheetFormatPr defaultRowHeight="15"/>
  <cols>
    <col min="2" max="2" width="27" customWidth="1"/>
    <col min="3" max="3" width="24.28515625" customWidth="1"/>
    <col min="4" max="4" width="22.28515625" customWidth="1"/>
    <col min="5" max="5" width="23.140625" customWidth="1"/>
    <col min="6" max="6" width="17.7109375" customWidth="1"/>
    <col min="7" max="7" width="22.28515625" customWidth="1"/>
    <col min="8" max="8" width="16.42578125" customWidth="1"/>
    <col min="9" max="9" width="21" customWidth="1"/>
    <col min="10" max="10" width="22.28515625" customWidth="1"/>
    <col min="11" max="11" width="26.140625" customWidth="1"/>
    <col min="12" max="12" width="21.28515625" customWidth="1"/>
    <col min="13" max="14" width="22.28515625" customWidth="1"/>
    <col min="15" max="15" width="21" customWidth="1"/>
    <col min="16" max="16" width="13.28515625" customWidth="1"/>
    <col min="17" max="17" width="27.7109375" customWidth="1"/>
    <col min="18" max="18" width="16.42578125" customWidth="1"/>
    <col min="19" max="19" width="24.28515625" customWidth="1"/>
    <col min="21" max="21" width="16.42578125" customWidth="1"/>
    <col min="22" max="22" width="40.5703125" customWidth="1"/>
    <col min="23" max="23" width="21.28515625" bestFit="1" customWidth="1"/>
    <col min="25" max="25" width="24.5703125" customWidth="1"/>
  </cols>
  <sheetData>
    <row r="2" spans="2:11" ht="43.9" hidden="1" customHeight="1">
      <c r="B2" s="66" t="s">
        <v>64</v>
      </c>
      <c r="C2" s="66" t="s">
        <v>65</v>
      </c>
      <c r="D2" s="66" t="s">
        <v>97</v>
      </c>
      <c r="E2" s="66" t="s">
        <v>98</v>
      </c>
      <c r="F2" s="66" t="s">
        <v>129</v>
      </c>
      <c r="G2" s="66" t="s">
        <v>63</v>
      </c>
      <c r="H2" s="66" t="s">
        <v>99</v>
      </c>
      <c r="J2" t="s">
        <v>13</v>
      </c>
      <c r="K2" t="s">
        <v>14</v>
      </c>
    </row>
    <row r="3" spans="2:11" ht="30" hidden="1">
      <c r="B3" s="67" t="s">
        <v>100</v>
      </c>
      <c r="C3" s="68" t="s">
        <v>101</v>
      </c>
      <c r="D3" s="66" t="s">
        <v>102</v>
      </c>
      <c r="E3" s="69" t="s">
        <v>42</v>
      </c>
      <c r="F3" s="76"/>
      <c r="G3" s="77" t="s">
        <v>125</v>
      </c>
      <c r="H3" s="68" t="s">
        <v>5</v>
      </c>
      <c r="J3" s="12" t="s">
        <v>147</v>
      </c>
      <c r="K3" s="12" t="s">
        <v>11</v>
      </c>
    </row>
    <row r="4" spans="2:11" ht="30" hidden="1">
      <c r="B4" s="67" t="s">
        <v>103</v>
      </c>
      <c r="C4" s="68" t="s">
        <v>104</v>
      </c>
      <c r="D4" s="66" t="s">
        <v>105</v>
      </c>
      <c r="E4" s="69" t="s">
        <v>106</v>
      </c>
      <c r="F4" s="76"/>
      <c r="G4" s="77" t="s">
        <v>126</v>
      </c>
      <c r="H4" s="68" t="s">
        <v>107</v>
      </c>
      <c r="J4" s="12"/>
      <c r="K4" s="12"/>
    </row>
    <row r="5" spans="2:11" ht="45" hidden="1">
      <c r="B5" s="68"/>
      <c r="C5" s="68"/>
      <c r="D5" s="66" t="s">
        <v>108</v>
      </c>
      <c r="E5" s="69" t="s">
        <v>36</v>
      </c>
      <c r="F5" s="76"/>
      <c r="G5" s="77" t="s">
        <v>83</v>
      </c>
      <c r="H5" s="68" t="s">
        <v>109</v>
      </c>
      <c r="J5" s="12"/>
      <c r="K5" s="12"/>
    </row>
    <row r="6" spans="2:11" ht="30" hidden="1">
      <c r="B6" s="68"/>
      <c r="C6" s="68"/>
      <c r="D6" s="66" t="s">
        <v>110</v>
      </c>
      <c r="E6" s="69" t="s">
        <v>111</v>
      </c>
      <c r="F6" s="76"/>
      <c r="G6" s="77" t="s">
        <v>84</v>
      </c>
      <c r="H6" s="68" t="s">
        <v>112</v>
      </c>
      <c r="J6" s="12"/>
      <c r="K6" s="12"/>
    </row>
    <row r="7" spans="2:11" ht="30" hidden="1">
      <c r="B7" s="68"/>
      <c r="C7" s="68"/>
      <c r="D7" s="66" t="s">
        <v>113</v>
      </c>
      <c r="E7" s="69" t="s">
        <v>114</v>
      </c>
      <c r="F7" s="76"/>
      <c r="G7" s="77" t="s">
        <v>85</v>
      </c>
      <c r="H7" s="68" t="s">
        <v>1</v>
      </c>
      <c r="J7" s="12"/>
      <c r="K7" s="12"/>
    </row>
    <row r="8" spans="2:11" ht="30" hidden="1">
      <c r="B8" s="68"/>
      <c r="C8" s="68"/>
      <c r="D8" s="66" t="s">
        <v>115</v>
      </c>
      <c r="E8" s="69" t="s">
        <v>116</v>
      </c>
      <c r="F8" s="76"/>
      <c r="G8" s="77" t="s">
        <v>86</v>
      </c>
      <c r="H8" s="68" t="s">
        <v>117</v>
      </c>
      <c r="J8" s="70"/>
      <c r="K8" s="12"/>
    </row>
    <row r="9" spans="2:11" ht="30" hidden="1">
      <c r="B9" s="68"/>
      <c r="C9" s="68"/>
      <c r="D9" s="66"/>
      <c r="E9" s="69" t="s">
        <v>118</v>
      </c>
      <c r="F9" s="76"/>
      <c r="G9" s="77" t="s">
        <v>87</v>
      </c>
      <c r="H9" s="68" t="s">
        <v>119</v>
      </c>
      <c r="J9" s="70"/>
      <c r="K9" s="12"/>
    </row>
    <row r="10" spans="2:11" ht="30" hidden="1">
      <c r="B10" s="68"/>
      <c r="C10" s="68"/>
      <c r="D10" s="66"/>
      <c r="E10" s="69" t="s">
        <v>120</v>
      </c>
      <c r="F10" s="76"/>
      <c r="G10" s="77" t="s">
        <v>88</v>
      </c>
      <c r="H10" s="68" t="s">
        <v>2</v>
      </c>
      <c r="J10" s="12"/>
      <c r="K10" s="12"/>
    </row>
    <row r="11" spans="2:11" ht="30" hidden="1">
      <c r="B11" s="68"/>
      <c r="C11" s="68"/>
      <c r="D11" s="66"/>
      <c r="E11" s="71" t="s">
        <v>37</v>
      </c>
      <c r="F11" s="76"/>
      <c r="G11" s="76" t="s">
        <v>127</v>
      </c>
      <c r="H11" s="68" t="s">
        <v>121</v>
      </c>
      <c r="J11" s="12"/>
      <c r="K11" s="12"/>
    </row>
    <row r="12" spans="2:11" hidden="1">
      <c r="B12" s="68"/>
      <c r="C12" s="68"/>
      <c r="D12" s="66"/>
      <c r="E12" s="71" t="s">
        <v>38</v>
      </c>
      <c r="F12" s="76"/>
      <c r="G12" s="76" t="s">
        <v>128</v>
      </c>
      <c r="H12" s="72" t="s">
        <v>122</v>
      </c>
      <c r="J12" s="12"/>
      <c r="K12" s="12"/>
    </row>
    <row r="13" spans="2:11" ht="45" hidden="1">
      <c r="B13" s="68"/>
      <c r="C13" s="68"/>
      <c r="D13" s="66"/>
      <c r="E13" s="71" t="s">
        <v>39</v>
      </c>
      <c r="F13" s="76"/>
      <c r="G13" s="76" t="s">
        <v>96</v>
      </c>
      <c r="H13" s="72" t="s">
        <v>123</v>
      </c>
      <c r="J13" s="12"/>
      <c r="K13" s="12"/>
    </row>
    <row r="14" spans="2:11" hidden="1">
      <c r="D14" s="73"/>
      <c r="E14" s="74" t="s">
        <v>40</v>
      </c>
      <c r="F14" s="76"/>
      <c r="G14" s="76"/>
      <c r="H14" s="72" t="s">
        <v>124</v>
      </c>
    </row>
    <row r="15" spans="2:11" hidden="1">
      <c r="D15" s="73"/>
      <c r="E15" s="75"/>
      <c r="F15" s="76"/>
      <c r="G15" s="76"/>
      <c r="H15" s="72" t="s">
        <v>121</v>
      </c>
    </row>
    <row r="16" spans="2:11" hidden="1">
      <c r="D16" s="73"/>
      <c r="E16" s="75"/>
      <c r="F16" s="76"/>
      <c r="G16" s="76"/>
    </row>
    <row r="17" spans="2:7" hidden="1">
      <c r="D17" s="73"/>
      <c r="E17" s="75"/>
      <c r="F17" s="76"/>
      <c r="G17" s="76"/>
    </row>
    <row r="18" spans="2:7" hidden="1">
      <c r="D18" s="73"/>
      <c r="E18" s="75"/>
      <c r="F18" s="76"/>
      <c r="G18" s="76"/>
    </row>
    <row r="19" spans="2:7" hidden="1">
      <c r="D19" s="73"/>
      <c r="E19" s="75"/>
      <c r="F19" s="76"/>
      <c r="G19" s="76"/>
    </row>
    <row r="21" spans="2:7">
      <c r="B21" s="79" t="s">
        <v>131</v>
      </c>
      <c r="C21" s="79" t="s">
        <v>33</v>
      </c>
      <c r="E21" t="s">
        <v>223</v>
      </c>
      <c r="F21" s="70" t="s">
        <v>226</v>
      </c>
      <c r="G21" s="70"/>
    </row>
    <row r="22" spans="2:7" ht="24" customHeight="1">
      <c r="B22" s="138" t="s">
        <v>272</v>
      </c>
      <c r="C22" s="383"/>
      <c r="E22" s="144" t="s">
        <v>61</v>
      </c>
      <c r="F22" s="70" t="s">
        <v>122</v>
      </c>
      <c r="G22" s="70"/>
    </row>
    <row r="23" spans="2:7">
      <c r="B23" s="78" t="s">
        <v>305</v>
      </c>
      <c r="C23" s="78"/>
      <c r="E23" s="144" t="s">
        <v>20</v>
      </c>
      <c r="F23" s="70" t="s">
        <v>227</v>
      </c>
      <c r="G23" s="70"/>
    </row>
    <row r="24" spans="2:7">
      <c r="B24" s="78" t="s">
        <v>231</v>
      </c>
      <c r="C24" s="78"/>
      <c r="E24" s="146" t="s">
        <v>80</v>
      </c>
      <c r="F24" s="70" t="s">
        <v>228</v>
      </c>
      <c r="G24" s="70"/>
    </row>
    <row r="25" spans="2:7">
      <c r="B25" s="78" t="s">
        <v>230</v>
      </c>
      <c r="C25" s="78"/>
      <c r="E25" s="139" t="s">
        <v>1</v>
      </c>
      <c r="F25" s="70" t="s">
        <v>124</v>
      </c>
    </row>
    <row r="26" spans="2:7">
      <c r="B26" s="78" t="s">
        <v>133</v>
      </c>
      <c r="C26" s="78"/>
      <c r="E26" s="144" t="s">
        <v>224</v>
      </c>
      <c r="F26" s="70"/>
    </row>
    <row r="27" spans="2:7">
      <c r="B27" s="78" t="s">
        <v>130</v>
      </c>
      <c r="C27" s="78"/>
      <c r="E27" s="145" t="s">
        <v>225</v>
      </c>
      <c r="F27" s="70"/>
    </row>
    <row r="28" spans="2:7">
      <c r="B28" s="78" t="s">
        <v>134</v>
      </c>
      <c r="C28" s="78"/>
      <c r="E28" s="148" t="s">
        <v>62</v>
      </c>
    </row>
    <row r="29" spans="2:7">
      <c r="B29" s="78" t="s">
        <v>141</v>
      </c>
      <c r="C29" s="78"/>
      <c r="E29" t="s">
        <v>3</v>
      </c>
    </row>
    <row r="30" spans="2:7">
      <c r="B30" s="78" t="s">
        <v>142</v>
      </c>
      <c r="C30" s="78"/>
    </row>
    <row r="31" spans="2:7">
      <c r="B31" s="78" t="s">
        <v>143</v>
      </c>
      <c r="C31" s="78"/>
    </row>
    <row r="32" spans="2:7">
      <c r="B32" s="78" t="s">
        <v>306</v>
      </c>
      <c r="C32" s="78"/>
      <c r="D32" s="147"/>
    </row>
    <row r="33" spans="2:4">
      <c r="B33" s="78" t="s">
        <v>198</v>
      </c>
      <c r="C33" s="78"/>
      <c r="D33" s="147"/>
    </row>
    <row r="34" spans="2:4">
      <c r="B34" s="78" t="s">
        <v>135</v>
      </c>
      <c r="C34" s="78"/>
      <c r="D34" s="147"/>
    </row>
    <row r="35" spans="2:4">
      <c r="B35" s="78" t="s">
        <v>243</v>
      </c>
      <c r="C35" s="78"/>
      <c r="D35" s="147"/>
    </row>
    <row r="36" spans="2:4">
      <c r="B36" s="78" t="s">
        <v>138</v>
      </c>
      <c r="C36" s="78"/>
      <c r="D36" s="147"/>
    </row>
    <row r="37" spans="2:4">
      <c r="B37" s="78" t="s">
        <v>139</v>
      </c>
      <c r="C37" s="78"/>
      <c r="D37" s="147"/>
    </row>
    <row r="38" spans="2:4">
      <c r="B38" s="78" t="s">
        <v>140</v>
      </c>
      <c r="C38" s="78"/>
      <c r="D38" s="668"/>
    </row>
    <row r="39" spans="2:4">
      <c r="B39" s="78" t="s">
        <v>136</v>
      </c>
      <c r="C39" s="78"/>
      <c r="D39" s="668"/>
    </row>
    <row r="40" spans="2:4">
      <c r="B40" s="78" t="s">
        <v>132</v>
      </c>
      <c r="C40" s="78"/>
      <c r="D40" s="668"/>
    </row>
    <row r="41" spans="2:4" ht="14.45" customHeight="1">
      <c r="B41" s="78" t="s">
        <v>137</v>
      </c>
      <c r="C41" s="78"/>
      <c r="D41" s="669"/>
    </row>
    <row r="42" spans="2:4" ht="14.45" customHeight="1">
      <c r="B42" s="78" t="s">
        <v>271</v>
      </c>
      <c r="C42" s="78"/>
      <c r="D42" s="669"/>
    </row>
    <row r="43" spans="2:4">
      <c r="B43" s="78" t="s">
        <v>40</v>
      </c>
      <c r="C43" s="78"/>
      <c r="D43" s="669"/>
    </row>
    <row r="44" spans="2:4" ht="30">
      <c r="B44" s="78" t="s">
        <v>222</v>
      </c>
      <c r="C44" s="78"/>
      <c r="D44" s="669"/>
    </row>
    <row r="45" spans="2:4">
      <c r="B45" s="78" t="s">
        <v>221</v>
      </c>
      <c r="C45" s="78"/>
      <c r="D45" s="669"/>
    </row>
    <row r="46" spans="2:4">
      <c r="B46" s="78" t="s">
        <v>309</v>
      </c>
      <c r="C46" s="78"/>
      <c r="D46" s="669"/>
    </row>
    <row r="47" spans="2:4">
      <c r="B47" s="381" t="s">
        <v>94</v>
      </c>
      <c r="C47" s="78"/>
      <c r="D47" s="669"/>
    </row>
    <row r="48" spans="2:4">
      <c r="B48" s="78" t="s">
        <v>3</v>
      </c>
      <c r="C48" s="381"/>
      <c r="D48" s="669"/>
    </row>
    <row r="49" spans="2:26">
      <c r="B49" s="119"/>
      <c r="D49" s="669"/>
    </row>
    <row r="50" spans="2:26">
      <c r="B50" s="119"/>
      <c r="D50" s="669"/>
    </row>
    <row r="51" spans="2:26">
      <c r="B51" s="119"/>
      <c r="D51" s="140"/>
    </row>
    <row r="52" spans="2:26">
      <c r="B52" s="120"/>
    </row>
    <row r="55" spans="2:26" s="73" customFormat="1" ht="54" customHeight="1">
      <c r="B55" s="123" t="s">
        <v>133</v>
      </c>
      <c r="C55" s="121" t="s">
        <v>130</v>
      </c>
      <c r="D55" s="122" t="s">
        <v>134</v>
      </c>
      <c r="E55" s="124" t="s">
        <v>306</v>
      </c>
      <c r="F55" s="124" t="s">
        <v>198</v>
      </c>
      <c r="G55" s="123" t="s">
        <v>135</v>
      </c>
      <c r="H55" s="124" t="s">
        <v>136</v>
      </c>
      <c r="I55" s="125" t="s">
        <v>132</v>
      </c>
      <c r="J55" s="124" t="s">
        <v>137</v>
      </c>
      <c r="K55" s="123" t="s">
        <v>138</v>
      </c>
      <c r="L55" s="126" t="s">
        <v>139</v>
      </c>
      <c r="M55" s="123" t="s">
        <v>140</v>
      </c>
      <c r="N55" s="124" t="s">
        <v>141</v>
      </c>
      <c r="O55" s="123" t="s">
        <v>142</v>
      </c>
      <c r="P55" s="124" t="s">
        <v>143</v>
      </c>
      <c r="Q55" s="123" t="s">
        <v>231</v>
      </c>
      <c r="R55" s="124" t="s">
        <v>243</v>
      </c>
      <c r="S55" s="122" t="s">
        <v>230</v>
      </c>
      <c r="T55" s="141" t="s">
        <v>221</v>
      </c>
      <c r="U55" s="122" t="s">
        <v>309</v>
      </c>
      <c r="V55" s="122" t="s">
        <v>40</v>
      </c>
      <c r="W55" s="122" t="s">
        <v>222</v>
      </c>
      <c r="X55" s="122" t="s">
        <v>94</v>
      </c>
      <c r="Z55" s="73" t="s">
        <v>305</v>
      </c>
    </row>
    <row r="56" spans="2:26" ht="60">
      <c r="B56" s="127" t="s">
        <v>248</v>
      </c>
      <c r="C56" s="129" t="s">
        <v>86</v>
      </c>
      <c r="D56" s="129" t="s">
        <v>205</v>
      </c>
      <c r="E56" s="130" t="s">
        <v>252</v>
      </c>
      <c r="F56" s="130" t="s">
        <v>252</v>
      </c>
      <c r="G56" s="130" t="s">
        <v>252</v>
      </c>
      <c r="H56" s="127" t="s">
        <v>248</v>
      </c>
      <c r="I56" s="132" t="s">
        <v>88</v>
      </c>
      <c r="J56" s="129" t="s">
        <v>205</v>
      </c>
      <c r="K56" s="127" t="s">
        <v>250</v>
      </c>
      <c r="L56" s="135" t="s">
        <v>201</v>
      </c>
      <c r="M56" s="130" t="s">
        <v>252</v>
      </c>
      <c r="N56" s="127" t="s">
        <v>248</v>
      </c>
      <c r="O56" s="131" t="s">
        <v>201</v>
      </c>
      <c r="P56" s="130" t="s">
        <v>252</v>
      </c>
      <c r="Q56" s="130" t="s">
        <v>200</v>
      </c>
      <c r="R56" s="83" t="s">
        <v>23</v>
      </c>
      <c r="S56" s="136" t="s">
        <v>96</v>
      </c>
      <c r="T56" s="142" t="s">
        <v>54</v>
      </c>
      <c r="U56" s="99" t="s">
        <v>60</v>
      </c>
      <c r="V56" s="102" t="s">
        <v>92</v>
      </c>
      <c r="W56" s="105" t="s">
        <v>150</v>
      </c>
      <c r="X56" s="107" t="s">
        <v>157</v>
      </c>
      <c r="Z56" t="s">
        <v>252</v>
      </c>
    </row>
    <row r="57" spans="2:26" ht="90">
      <c r="B57" s="127" t="s">
        <v>203</v>
      </c>
      <c r="C57" s="129" t="s">
        <v>85</v>
      </c>
      <c r="D57" s="129" t="s">
        <v>207</v>
      </c>
      <c r="H57" s="127" t="s">
        <v>203</v>
      </c>
      <c r="I57" s="133" t="s">
        <v>126</v>
      </c>
      <c r="J57" s="129" t="s">
        <v>206</v>
      </c>
      <c r="K57" s="127" t="s">
        <v>249</v>
      </c>
      <c r="L57" s="135" t="s">
        <v>88</v>
      </c>
      <c r="N57" s="127" t="s">
        <v>203</v>
      </c>
      <c r="O57" s="280" t="s">
        <v>213</v>
      </c>
      <c r="Q57" s="130" t="s">
        <v>199</v>
      </c>
      <c r="R57" s="84" t="s">
        <v>244</v>
      </c>
      <c r="S57" s="143" t="s">
        <v>3</v>
      </c>
      <c r="T57" s="142" t="s">
        <v>52</v>
      </c>
      <c r="U57" s="100" t="s">
        <v>89</v>
      </c>
      <c r="V57" s="103" t="s">
        <v>91</v>
      </c>
      <c r="W57" s="106" t="s">
        <v>153</v>
      </c>
      <c r="X57" s="108" t="s">
        <v>155</v>
      </c>
    </row>
    <row r="58" spans="2:26" ht="75">
      <c r="B58" s="128" t="s">
        <v>3</v>
      </c>
      <c r="C58" s="129" t="s">
        <v>273</v>
      </c>
      <c r="D58" s="128" t="s">
        <v>206</v>
      </c>
      <c r="H58" s="128" t="s">
        <v>3</v>
      </c>
      <c r="I58" s="134" t="s">
        <v>87</v>
      </c>
      <c r="J58" s="128" t="s">
        <v>210</v>
      </c>
      <c r="K58" s="127" t="s">
        <v>254</v>
      </c>
      <c r="L58" s="131" t="s">
        <v>216</v>
      </c>
      <c r="N58" s="130" t="s">
        <v>3</v>
      </c>
      <c r="O58" s="132" t="s">
        <v>88</v>
      </c>
      <c r="R58" s="118" t="s">
        <v>22</v>
      </c>
      <c r="S58" s="136"/>
      <c r="T58" s="142" t="s">
        <v>53</v>
      </c>
      <c r="U58" s="382" t="s">
        <v>308</v>
      </c>
      <c r="V58" s="104" t="s">
        <v>90</v>
      </c>
      <c r="W58" s="106" t="s">
        <v>158</v>
      </c>
      <c r="X58" s="109" t="s">
        <v>156</v>
      </c>
    </row>
    <row r="59" spans="2:26" ht="45">
      <c r="C59" s="129" t="s">
        <v>245</v>
      </c>
      <c r="D59" s="129" t="s">
        <v>208</v>
      </c>
      <c r="I59" s="137" t="s">
        <v>3</v>
      </c>
      <c r="J59" s="129" t="s">
        <v>3</v>
      </c>
      <c r="K59" s="127" t="s">
        <v>3</v>
      </c>
      <c r="L59" s="132" t="s">
        <v>217</v>
      </c>
      <c r="O59" s="279" t="s">
        <v>212</v>
      </c>
      <c r="S59" s="143"/>
      <c r="T59" s="157" t="s">
        <v>3</v>
      </c>
      <c r="U59" s="101" t="s">
        <v>58</v>
      </c>
      <c r="V59" s="149" t="s">
        <v>307</v>
      </c>
      <c r="W59" s="106" t="s">
        <v>152</v>
      </c>
      <c r="X59" s="149" t="s">
        <v>3</v>
      </c>
    </row>
    <row r="60" spans="2:26" ht="30">
      <c r="C60" s="129" t="s">
        <v>88</v>
      </c>
      <c r="D60" s="129" t="s">
        <v>3</v>
      </c>
      <c r="I60" s="131"/>
      <c r="J60" s="128"/>
      <c r="K60" s="127"/>
      <c r="L60" s="132" t="s">
        <v>126</v>
      </c>
      <c r="O60" s="279" t="s">
        <v>126</v>
      </c>
      <c r="S60" s="143"/>
      <c r="T60" s="142"/>
      <c r="U60" s="100" t="s">
        <v>56</v>
      </c>
      <c r="V60" s="149"/>
      <c r="W60" s="106" t="s">
        <v>151</v>
      </c>
      <c r="X60" s="149"/>
    </row>
    <row r="61" spans="2:26">
      <c r="C61" s="129" t="s">
        <v>84</v>
      </c>
      <c r="D61" s="129"/>
      <c r="I61" s="132"/>
      <c r="L61" s="132" t="s">
        <v>87</v>
      </c>
      <c r="O61" s="279" t="s">
        <v>87</v>
      </c>
      <c r="S61" s="143"/>
      <c r="T61" s="142"/>
      <c r="U61" s="101" t="s">
        <v>57</v>
      </c>
      <c r="V61" s="149"/>
      <c r="W61" s="106" t="s">
        <v>149</v>
      </c>
      <c r="X61" s="149"/>
    </row>
    <row r="62" spans="2:26" ht="30">
      <c r="C62" s="129" t="s">
        <v>126</v>
      </c>
      <c r="D62" s="70"/>
      <c r="L62" s="128" t="s">
        <v>3</v>
      </c>
      <c r="O62" s="280" t="s">
        <v>3</v>
      </c>
      <c r="S62" s="143"/>
      <c r="T62" s="142"/>
      <c r="U62" s="101" t="s">
        <v>59</v>
      </c>
      <c r="V62" s="149"/>
      <c r="W62" s="150" t="s">
        <v>148</v>
      </c>
      <c r="X62" s="149"/>
    </row>
    <row r="63" spans="2:26">
      <c r="C63" s="129" t="s">
        <v>87</v>
      </c>
      <c r="D63" s="70"/>
      <c r="U63" s="382" t="s">
        <v>55</v>
      </c>
      <c r="W63" s="159" t="s">
        <v>3</v>
      </c>
    </row>
    <row r="64" spans="2:26" ht="30">
      <c r="C64" s="129" t="s">
        <v>253</v>
      </c>
      <c r="D64" s="70"/>
      <c r="U64" s="158" t="s">
        <v>3</v>
      </c>
    </row>
    <row r="65" spans="2:5">
      <c r="C65" s="129" t="s">
        <v>3</v>
      </c>
      <c r="D65" s="70"/>
    </row>
    <row r="66" spans="2:5">
      <c r="C66" s="129"/>
      <c r="D66" s="70"/>
    </row>
    <row r="67" spans="2:5">
      <c r="C67" s="129"/>
    </row>
    <row r="68" spans="2:5">
      <c r="C68" s="129"/>
    </row>
    <row r="70" spans="2:5">
      <c r="B70" s="650" t="s">
        <v>169</v>
      </c>
      <c r="C70" s="653" t="s">
        <v>52</v>
      </c>
      <c r="D70" s="85" t="s">
        <v>159</v>
      </c>
      <c r="E70" s="97" t="s">
        <v>188</v>
      </c>
    </row>
    <row r="71" spans="2:5">
      <c r="B71" s="651"/>
      <c r="C71" s="654"/>
      <c r="D71" s="86" t="s">
        <v>160</v>
      </c>
      <c r="E71" s="88" t="s">
        <v>219</v>
      </c>
    </row>
    <row r="72" spans="2:5">
      <c r="B72" s="651"/>
      <c r="C72" s="654"/>
      <c r="D72" s="86" t="s">
        <v>161</v>
      </c>
      <c r="E72" s="98" t="s">
        <v>3</v>
      </c>
    </row>
    <row r="73" spans="2:5">
      <c r="B73" s="651"/>
      <c r="C73" s="654"/>
      <c r="D73" s="86" t="s">
        <v>162</v>
      </c>
    </row>
    <row r="74" spans="2:5">
      <c r="B74" s="651"/>
      <c r="C74" s="654"/>
      <c r="D74" s="86" t="s">
        <v>163</v>
      </c>
    </row>
    <row r="75" spans="2:5">
      <c r="B75" s="651"/>
      <c r="C75" s="654"/>
      <c r="D75" s="86" t="s">
        <v>164</v>
      </c>
    </row>
    <row r="76" spans="2:5">
      <c r="B76" s="651"/>
      <c r="C76" s="654"/>
      <c r="D76" s="87" t="s">
        <v>3</v>
      </c>
    </row>
    <row r="77" spans="2:5">
      <c r="B77" s="651"/>
      <c r="C77" s="654" t="s">
        <v>53</v>
      </c>
      <c r="D77" s="86" t="s">
        <v>165</v>
      </c>
    </row>
    <row r="78" spans="2:5">
      <c r="B78" s="651"/>
      <c r="C78" s="654"/>
      <c r="D78" s="86" t="s">
        <v>166</v>
      </c>
    </row>
    <row r="79" spans="2:5">
      <c r="B79" s="651"/>
      <c r="C79" s="654"/>
      <c r="D79" s="87" t="s">
        <v>3</v>
      </c>
    </row>
    <row r="80" spans="2:5">
      <c r="B80" s="651"/>
      <c r="C80" s="655" t="s">
        <v>54</v>
      </c>
      <c r="D80" s="88" t="s">
        <v>167</v>
      </c>
    </row>
    <row r="81" spans="2:5">
      <c r="B81" s="651"/>
      <c r="C81" s="656"/>
      <c r="D81" s="89" t="s">
        <v>168</v>
      </c>
    </row>
    <row r="82" spans="2:5">
      <c r="B82" s="652"/>
      <c r="C82" s="657"/>
      <c r="D82" s="90" t="s">
        <v>3</v>
      </c>
    </row>
    <row r="83" spans="2:5">
      <c r="B83" s="68"/>
      <c r="C83" s="68"/>
      <c r="D83" s="91"/>
    </row>
    <row r="84" spans="2:5">
      <c r="B84" s="92" t="s">
        <v>170</v>
      </c>
      <c r="C84" s="93" t="s">
        <v>171</v>
      </c>
      <c r="D84" s="93" t="s">
        <v>172</v>
      </c>
    </row>
    <row r="85" spans="2:5">
      <c r="B85" s="658" t="s">
        <v>173</v>
      </c>
      <c r="C85" s="658" t="s">
        <v>55</v>
      </c>
      <c r="D85" s="94" t="s">
        <v>174</v>
      </c>
      <c r="E85" s="94" t="s">
        <v>189</v>
      </c>
    </row>
    <row r="86" spans="2:5">
      <c r="B86" s="659"/>
      <c r="C86" s="660"/>
      <c r="D86" s="94" t="s">
        <v>175</v>
      </c>
      <c r="E86" s="94" t="s">
        <v>190</v>
      </c>
    </row>
    <row r="87" spans="2:5">
      <c r="B87" s="659"/>
      <c r="C87" s="658" t="s">
        <v>56</v>
      </c>
      <c r="D87" s="94" t="s">
        <v>176</v>
      </c>
    </row>
    <row r="88" spans="2:5">
      <c r="B88" s="659"/>
      <c r="C88" s="660"/>
      <c r="D88" s="94" t="s">
        <v>175</v>
      </c>
    </row>
    <row r="89" spans="2:5">
      <c r="B89" s="659"/>
      <c r="C89" s="658" t="s">
        <v>57</v>
      </c>
      <c r="D89" s="94" t="s">
        <v>176</v>
      </c>
    </row>
    <row r="90" spans="2:5">
      <c r="B90" s="659"/>
      <c r="C90" s="660"/>
      <c r="D90" s="94" t="s">
        <v>177</v>
      </c>
    </row>
    <row r="91" spans="2:5">
      <c r="B91" s="659"/>
      <c r="C91" s="658" t="s">
        <v>58</v>
      </c>
      <c r="D91" s="94" t="s">
        <v>176</v>
      </c>
    </row>
    <row r="92" spans="2:5">
      <c r="B92" s="659"/>
      <c r="C92" s="660"/>
      <c r="D92" s="94" t="s">
        <v>177</v>
      </c>
    </row>
    <row r="93" spans="2:5">
      <c r="B93" s="659"/>
      <c r="C93" s="658" t="s">
        <v>59</v>
      </c>
      <c r="D93" s="94" t="s">
        <v>176</v>
      </c>
    </row>
    <row r="94" spans="2:5">
      <c r="B94" s="659"/>
      <c r="C94" s="660"/>
      <c r="D94" s="94" t="s">
        <v>177</v>
      </c>
    </row>
    <row r="95" spans="2:5">
      <c r="B95" s="659"/>
      <c r="C95" s="658" t="s">
        <v>60</v>
      </c>
      <c r="D95" s="94" t="s">
        <v>176</v>
      </c>
    </row>
    <row r="96" spans="2:5">
      <c r="B96" s="659"/>
      <c r="C96" s="660"/>
      <c r="D96" s="94" t="s">
        <v>177</v>
      </c>
    </row>
    <row r="97" spans="2:5">
      <c r="B97" s="659"/>
      <c r="C97" s="658" t="s">
        <v>178</v>
      </c>
      <c r="D97" s="94" t="s">
        <v>176</v>
      </c>
    </row>
    <row r="98" spans="2:5">
      <c r="B98" s="660"/>
      <c r="C98" s="660"/>
      <c r="D98" s="94" t="s">
        <v>177</v>
      </c>
    </row>
    <row r="99" spans="2:5">
      <c r="B99" s="95"/>
    </row>
    <row r="100" spans="2:5">
      <c r="B100" s="92" t="s">
        <v>170</v>
      </c>
      <c r="C100" s="93" t="s">
        <v>171</v>
      </c>
      <c r="D100" s="93" t="s">
        <v>172</v>
      </c>
    </row>
    <row r="101" spans="2:5">
      <c r="B101" s="661" t="s">
        <v>40</v>
      </c>
      <c r="C101" s="664" t="s">
        <v>90</v>
      </c>
      <c r="D101" s="665" t="s">
        <v>179</v>
      </c>
      <c r="E101" s="115" t="s">
        <v>191</v>
      </c>
    </row>
    <row r="102" spans="2:5">
      <c r="B102" s="662"/>
      <c r="C102" s="664"/>
      <c r="D102" s="665"/>
      <c r="E102" s="116" t="s">
        <v>192</v>
      </c>
    </row>
    <row r="103" spans="2:5" ht="30">
      <c r="B103" s="662"/>
      <c r="C103" s="664"/>
      <c r="D103" s="661" t="s">
        <v>180</v>
      </c>
      <c r="E103" s="117" t="s">
        <v>193</v>
      </c>
    </row>
    <row r="104" spans="2:5">
      <c r="B104" s="662"/>
      <c r="C104" s="664"/>
      <c r="D104" s="663"/>
      <c r="E104" s="116" t="s">
        <v>194</v>
      </c>
    </row>
    <row r="105" spans="2:5" ht="30">
      <c r="B105" s="662"/>
      <c r="C105" s="664"/>
      <c r="D105" s="661" t="s">
        <v>181</v>
      </c>
      <c r="E105" s="117" t="s">
        <v>195</v>
      </c>
    </row>
    <row r="106" spans="2:5">
      <c r="B106" s="662"/>
      <c r="C106" s="664"/>
      <c r="D106" s="663"/>
    </row>
    <row r="107" spans="2:5">
      <c r="B107" s="662"/>
      <c r="C107" s="664" t="s">
        <v>91</v>
      </c>
      <c r="D107" s="666" t="s">
        <v>182</v>
      </c>
    </row>
    <row r="108" spans="2:5">
      <c r="B108" s="662"/>
      <c r="C108" s="664"/>
      <c r="D108" s="667"/>
    </row>
    <row r="109" spans="2:5">
      <c r="B109" s="662"/>
      <c r="C109" s="664"/>
      <c r="D109" s="96" t="s">
        <v>183</v>
      </c>
    </row>
    <row r="110" spans="2:5">
      <c r="B110" s="662"/>
      <c r="C110" s="664"/>
      <c r="D110" s="96" t="s">
        <v>184</v>
      </c>
    </row>
    <row r="111" spans="2:5">
      <c r="B111" s="662"/>
      <c r="C111" s="664"/>
      <c r="D111" s="666" t="s">
        <v>185</v>
      </c>
    </row>
    <row r="112" spans="2:5">
      <c r="B112" s="662"/>
      <c r="C112" s="664"/>
      <c r="D112" s="667"/>
    </row>
    <row r="113" spans="2:4">
      <c r="B113" s="662"/>
      <c r="C113" s="664" t="s">
        <v>92</v>
      </c>
      <c r="D113" s="96" t="s">
        <v>186</v>
      </c>
    </row>
    <row r="114" spans="2:4">
      <c r="B114" s="663"/>
      <c r="C114" s="664"/>
      <c r="D114" s="96" t="s">
        <v>187</v>
      </c>
    </row>
    <row r="118" spans="2:4">
      <c r="D118" s="20" t="s">
        <v>196</v>
      </c>
    </row>
    <row r="119" spans="2:4">
      <c r="D119" t="s">
        <v>26</v>
      </c>
    </row>
  </sheetData>
  <autoFilter ref="I55:I61" xr:uid="{3D5D7874-728C-46D8-BAB0-5CDDCE820213}">
    <sortState xmlns:xlrd2="http://schemas.microsoft.com/office/spreadsheetml/2017/richdata2" ref="I56:I61">
      <sortCondition ref="I55:I61"/>
    </sortState>
  </autoFilter>
  <mergeCells count="24">
    <mergeCell ref="D38:D40"/>
    <mergeCell ref="D41:D47"/>
    <mergeCell ref="D48:D50"/>
    <mergeCell ref="C113:C114"/>
    <mergeCell ref="C95:C96"/>
    <mergeCell ref="C97:C98"/>
    <mergeCell ref="B101:B114"/>
    <mergeCell ref="C101:C106"/>
    <mergeCell ref="D101:D102"/>
    <mergeCell ref="D103:D104"/>
    <mergeCell ref="D105:D106"/>
    <mergeCell ref="C107:C112"/>
    <mergeCell ref="D107:D108"/>
    <mergeCell ref="D111:D112"/>
    <mergeCell ref="B70:B82"/>
    <mergeCell ref="C70:C76"/>
    <mergeCell ref="C77:C79"/>
    <mergeCell ref="C80:C82"/>
    <mergeCell ref="B85:B98"/>
    <mergeCell ref="C85:C86"/>
    <mergeCell ref="C87:C88"/>
    <mergeCell ref="C89:C90"/>
    <mergeCell ref="C91:C92"/>
    <mergeCell ref="C93:C94"/>
  </mergeCells>
  <pageMargins left="0.7" right="0.7" top="0.75" bottom="0.75" header="0.3" footer="0.3"/>
  <pageSetup orientation="portrait" r:id="rId1"/>
  <legacyDrawing r:id="rId2"/>
  <tableParts count="2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0582-8EA3-49C9-B934-43F411D9A80D}">
  <sheetPr codeName="Sheet11">
    <tabColor theme="4" tint="-0.249977111117893"/>
    <pageSetUpPr fitToPage="1"/>
  </sheetPr>
  <dimension ref="A1:I22"/>
  <sheetViews>
    <sheetView showGridLines="0" topLeftCell="B3" zoomScaleNormal="100" zoomScaleSheetLayoutView="75" workbookViewId="0">
      <selection activeCell="B8" sqref="B8"/>
    </sheetView>
  </sheetViews>
  <sheetFormatPr defaultRowHeight="15"/>
  <cols>
    <col min="1" max="1" width="5.7109375" hidden="1" customWidth="1"/>
    <col min="2" max="2" width="34.85546875" customWidth="1"/>
    <col min="3" max="3" width="33.140625" customWidth="1"/>
    <col min="4" max="4" width="20.7109375" customWidth="1"/>
    <col min="5" max="5" width="16.28515625" customWidth="1"/>
    <col min="6" max="6" width="15.42578125" customWidth="1"/>
    <col min="7" max="8" width="20.7109375" customWidth="1"/>
  </cols>
  <sheetData>
    <row r="1" spans="2:9" s="1" customFormat="1" ht="14.45" customHeight="1">
      <c r="B1" s="670"/>
      <c r="C1" s="670"/>
      <c r="D1" s="670"/>
      <c r="E1" s="670"/>
      <c r="F1" s="670"/>
      <c r="G1" s="670"/>
      <c r="H1" s="670"/>
      <c r="I1" s="3"/>
    </row>
    <row r="2" spans="2:9" s="1" customFormat="1" ht="64.900000000000006" customHeight="1">
      <c r="B2" s="671" t="s">
        <v>251</v>
      </c>
      <c r="C2" s="671"/>
      <c r="D2" s="671"/>
      <c r="E2" s="671"/>
      <c r="F2" s="671"/>
      <c r="G2" s="671"/>
      <c r="H2" s="671"/>
      <c r="I2" s="3"/>
    </row>
    <row r="3" spans="2:9" s="1" customFormat="1" ht="14.45" customHeight="1">
      <c r="B3" s="670"/>
      <c r="C3" s="670"/>
      <c r="D3" s="670"/>
      <c r="E3" s="670"/>
      <c r="F3" s="670"/>
      <c r="G3" s="670"/>
      <c r="H3" s="670"/>
      <c r="I3" s="3"/>
    </row>
    <row r="5" spans="2:9" ht="69" customHeight="1">
      <c r="B5" s="672" t="s">
        <v>258</v>
      </c>
      <c r="C5" s="673"/>
      <c r="D5" s="673"/>
      <c r="E5" s="673"/>
      <c r="F5" s="673"/>
      <c r="G5" s="673"/>
      <c r="H5" s="673"/>
    </row>
    <row r="6" spans="2:9" ht="15.75" thickBot="1"/>
    <row r="7" spans="2:9" s="12" customFormat="1" ht="66" customHeight="1">
      <c r="B7" s="16" t="s">
        <v>46</v>
      </c>
      <c r="C7" s="15" t="s">
        <v>47</v>
      </c>
      <c r="D7" s="17" t="s">
        <v>48</v>
      </c>
      <c r="E7" s="17" t="s">
        <v>49</v>
      </c>
      <c r="F7" s="17" t="s">
        <v>50</v>
      </c>
      <c r="G7" s="17" t="s">
        <v>6</v>
      </c>
      <c r="H7" s="18" t="s">
        <v>51</v>
      </c>
    </row>
    <row r="8" spans="2:9" ht="18" customHeight="1">
      <c r="B8" s="19"/>
      <c r="C8" s="20"/>
      <c r="D8" s="21"/>
      <c r="E8" s="22"/>
      <c r="F8" s="21"/>
      <c r="G8" s="23">
        <f t="shared" ref="G8:G16" si="0">E8*F8</f>
        <v>0</v>
      </c>
      <c r="H8" s="24">
        <f t="shared" ref="H8:H16" si="1">G8*D8</f>
        <v>0</v>
      </c>
    </row>
    <row r="9" spans="2:9" ht="18" customHeight="1">
      <c r="B9" s="19"/>
      <c r="C9" s="20"/>
      <c r="D9" s="21"/>
      <c r="E9" s="22"/>
      <c r="F9" s="21"/>
      <c r="G9" s="23">
        <f t="shared" si="0"/>
        <v>0</v>
      </c>
      <c r="H9" s="24">
        <f t="shared" si="1"/>
        <v>0</v>
      </c>
    </row>
    <row r="10" spans="2:9" ht="18" customHeight="1">
      <c r="B10" s="19"/>
      <c r="C10" s="20"/>
      <c r="D10" s="21"/>
      <c r="E10" s="22"/>
      <c r="F10" s="21"/>
      <c r="G10" s="23">
        <f t="shared" si="0"/>
        <v>0</v>
      </c>
      <c r="H10" s="24">
        <f t="shared" si="1"/>
        <v>0</v>
      </c>
    </row>
    <row r="11" spans="2:9" ht="18" customHeight="1">
      <c r="B11" s="19"/>
      <c r="C11" s="20"/>
      <c r="D11" s="21"/>
      <c r="E11" s="22"/>
      <c r="F11" s="21"/>
      <c r="G11" s="23">
        <f t="shared" si="0"/>
        <v>0</v>
      </c>
      <c r="H11" s="24">
        <f t="shared" si="1"/>
        <v>0</v>
      </c>
    </row>
    <row r="12" spans="2:9" ht="18" customHeight="1">
      <c r="B12" s="19"/>
      <c r="C12" s="20"/>
      <c r="D12" s="21"/>
      <c r="E12" s="22"/>
      <c r="F12" s="21"/>
      <c r="G12" s="23">
        <f t="shared" si="0"/>
        <v>0</v>
      </c>
      <c r="H12" s="24">
        <f t="shared" si="1"/>
        <v>0</v>
      </c>
    </row>
    <row r="13" spans="2:9" ht="18" customHeight="1">
      <c r="B13" s="19"/>
      <c r="C13" s="20"/>
      <c r="D13" s="21"/>
      <c r="E13" s="22"/>
      <c r="F13" s="21"/>
      <c r="G13" s="23">
        <f t="shared" si="0"/>
        <v>0</v>
      </c>
      <c r="H13" s="24">
        <f t="shared" si="1"/>
        <v>0</v>
      </c>
    </row>
    <row r="14" spans="2:9" ht="18" customHeight="1">
      <c r="B14" s="19"/>
      <c r="C14" s="20"/>
      <c r="D14" s="21"/>
      <c r="E14" s="22"/>
      <c r="F14" s="21"/>
      <c r="G14" s="23">
        <f t="shared" si="0"/>
        <v>0</v>
      </c>
      <c r="H14" s="24">
        <f t="shared" si="1"/>
        <v>0</v>
      </c>
    </row>
    <row r="15" spans="2:9" ht="18" customHeight="1">
      <c r="B15" s="19"/>
      <c r="C15" s="20"/>
      <c r="D15" s="21"/>
      <c r="E15" s="22"/>
      <c r="F15" s="21"/>
      <c r="G15" s="23">
        <f t="shared" si="0"/>
        <v>0</v>
      </c>
      <c r="H15" s="24">
        <f t="shared" si="1"/>
        <v>0</v>
      </c>
    </row>
    <row r="16" spans="2:9" ht="18" customHeight="1">
      <c r="B16" s="19"/>
      <c r="C16" s="20"/>
      <c r="D16" s="21"/>
      <c r="E16" s="22"/>
      <c r="F16" s="21"/>
      <c r="G16" s="23">
        <f t="shared" si="0"/>
        <v>0</v>
      </c>
      <c r="H16" s="24">
        <f t="shared" si="1"/>
        <v>0</v>
      </c>
    </row>
    <row r="17" spans="2:8" ht="25.9" customHeight="1" thickBot="1">
      <c r="B17" s="25"/>
      <c r="C17" s="26"/>
      <c r="D17" s="26"/>
      <c r="E17" s="27"/>
      <c r="F17" s="28">
        <f>SUM(F8:F16)</f>
        <v>0</v>
      </c>
      <c r="G17" s="29">
        <f>SUM(G8:G16)</f>
        <v>0</v>
      </c>
      <c r="H17" s="30">
        <f>SUM(H8:H16)</f>
        <v>0</v>
      </c>
    </row>
    <row r="18" spans="2:8" ht="19.899999999999999" customHeight="1">
      <c r="B18" s="674" t="s">
        <v>4</v>
      </c>
      <c r="C18" s="675"/>
      <c r="D18" s="675"/>
      <c r="E18" s="675"/>
      <c r="F18" s="675"/>
      <c r="G18" s="675"/>
      <c r="H18" s="676"/>
    </row>
    <row r="19" spans="2:8" ht="14.65" customHeight="1">
      <c r="B19" s="677"/>
      <c r="C19" s="678"/>
      <c r="D19" s="678"/>
      <c r="E19" s="678"/>
      <c r="F19" s="678"/>
      <c r="G19" s="678"/>
      <c r="H19" s="679"/>
    </row>
    <row r="20" spans="2:8" ht="14.65" customHeight="1">
      <c r="B20" s="677"/>
      <c r="C20" s="678"/>
      <c r="D20" s="678"/>
      <c r="E20" s="678"/>
      <c r="F20" s="678"/>
      <c r="G20" s="678"/>
      <c r="H20" s="679"/>
    </row>
    <row r="21" spans="2:8" ht="14.65" customHeight="1">
      <c r="B21" s="677"/>
      <c r="C21" s="678"/>
      <c r="D21" s="678"/>
      <c r="E21" s="678"/>
      <c r="F21" s="678"/>
      <c r="G21" s="678"/>
      <c r="H21" s="679"/>
    </row>
    <row r="22" spans="2:8" ht="15" customHeight="1" thickBot="1">
      <c r="B22" s="680"/>
      <c r="C22" s="681"/>
      <c r="D22" s="681"/>
      <c r="E22" s="681"/>
      <c r="F22" s="681"/>
      <c r="G22" s="681"/>
      <c r="H22" s="682"/>
    </row>
  </sheetData>
  <mergeCells count="5">
    <mergeCell ref="B1:H1"/>
    <mergeCell ref="B2:H2"/>
    <mergeCell ref="B3:H3"/>
    <mergeCell ref="B5:H5"/>
    <mergeCell ref="B18:H22"/>
  </mergeCells>
  <pageMargins left="0.25" right="0.25" top="0.75" bottom="0.75" header="0.3" footer="0.3"/>
  <pageSetup scale="8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44FA09C-8B3A-4FF0-A9D7-2931187553E9}">
          <x14:formula1>
            <xm:f>ControlList!$E$22:$E$29</xm:f>
          </x14:formula1>
          <xm:sqref>B8:B16</xm:sqref>
        </x14:dataValidation>
        <x14:dataValidation type="list" allowBlank="1" showInputMessage="1" showErrorMessage="1" xr:uid="{969F32F3-A376-4D73-8BAE-FE6440A95EE7}">
          <x14:formula1>
            <xm:f>ControlList!$F$22:$F$25</xm:f>
          </x14:formula1>
          <xm:sqref>C8:C16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5482-685B-4580-9209-ABFEABB38634}">
  <sheetPr codeName="Sheet13"/>
  <dimension ref="A1:C101"/>
  <sheetViews>
    <sheetView topLeftCell="A7" zoomScaleNormal="100" workbookViewId="0">
      <selection activeCell="B11" sqref="B11"/>
    </sheetView>
  </sheetViews>
  <sheetFormatPr defaultRowHeight="15"/>
  <cols>
    <col min="1" max="1" width="40.42578125" style="68" customWidth="1"/>
    <col min="2" max="2" width="65" style="68" customWidth="1"/>
    <col min="3" max="3" width="24.5703125" customWidth="1"/>
  </cols>
  <sheetData>
    <row r="1" spans="1:3" ht="38.450000000000003" customHeight="1">
      <c r="A1" s="162" t="s">
        <v>0</v>
      </c>
      <c r="B1" s="162" t="s">
        <v>233</v>
      </c>
      <c r="C1" s="160" t="s">
        <v>234</v>
      </c>
    </row>
    <row r="2" spans="1:3" ht="35.450000000000003" customHeight="1">
      <c r="A2" s="688" t="s">
        <v>218</v>
      </c>
      <c r="B2" s="688"/>
      <c r="C2" s="688"/>
    </row>
    <row r="3" spans="1:3" ht="28.9" customHeight="1">
      <c r="A3" s="686" t="s">
        <v>81</v>
      </c>
      <c r="B3" s="168" t="s">
        <v>200</v>
      </c>
      <c r="C3" s="168" t="s">
        <v>11</v>
      </c>
    </row>
    <row r="4" spans="1:3" ht="28.9" customHeight="1">
      <c r="A4" s="686"/>
      <c r="B4" s="168" t="s">
        <v>199</v>
      </c>
      <c r="C4" s="168" t="s">
        <v>11</v>
      </c>
    </row>
    <row r="5" spans="1:3" ht="19.899999999999999" customHeight="1">
      <c r="A5" s="690" t="s">
        <v>154</v>
      </c>
      <c r="B5" s="177" t="s">
        <v>96</v>
      </c>
      <c r="C5" s="171" t="s">
        <v>11</v>
      </c>
    </row>
    <row r="6" spans="1:3" ht="19.899999999999999" customHeight="1">
      <c r="A6" s="690"/>
      <c r="B6" s="177" t="s">
        <v>3</v>
      </c>
      <c r="C6" s="171" t="s">
        <v>11</v>
      </c>
    </row>
    <row r="7" spans="1:3" ht="19.899999999999999" customHeight="1">
      <c r="A7" s="687" t="s">
        <v>70</v>
      </c>
      <c r="B7" s="163" t="s">
        <v>248</v>
      </c>
      <c r="C7" s="163" t="s">
        <v>11</v>
      </c>
    </row>
    <row r="8" spans="1:3" ht="19.899999999999999" customHeight="1">
      <c r="A8" s="687"/>
      <c r="B8" s="163" t="s">
        <v>203</v>
      </c>
      <c r="C8" s="163" t="s">
        <v>11</v>
      </c>
    </row>
    <row r="9" spans="1:3" ht="19.899999999999999" customHeight="1">
      <c r="A9" s="687"/>
      <c r="B9" s="163" t="s">
        <v>3</v>
      </c>
      <c r="C9" s="163" t="s">
        <v>11</v>
      </c>
    </row>
    <row r="10" spans="1:3" ht="19.899999999999999" customHeight="1">
      <c r="A10" s="687" t="s">
        <v>71</v>
      </c>
      <c r="B10" s="163" t="s">
        <v>205</v>
      </c>
      <c r="C10" s="163" t="s">
        <v>11</v>
      </c>
    </row>
    <row r="11" spans="1:3" ht="19.899999999999999" customHeight="1">
      <c r="A11" s="687"/>
      <c r="B11" s="163" t="s">
        <v>86</v>
      </c>
      <c r="C11" s="163" t="s">
        <v>11</v>
      </c>
    </row>
    <row r="12" spans="1:3" ht="19.899999999999999" customHeight="1">
      <c r="A12" s="687"/>
      <c r="B12" s="163" t="s">
        <v>85</v>
      </c>
      <c r="C12" s="163" t="s">
        <v>11</v>
      </c>
    </row>
    <row r="13" spans="1:3" ht="19.899999999999999" customHeight="1">
      <c r="A13" s="687"/>
      <c r="B13" s="163" t="s">
        <v>213</v>
      </c>
      <c r="C13" s="163" t="s">
        <v>11</v>
      </c>
    </row>
    <row r="14" spans="1:3" ht="19.899999999999999" customHeight="1">
      <c r="A14" s="687"/>
      <c r="B14" s="163" t="s">
        <v>202</v>
      </c>
      <c r="C14" s="163" t="s">
        <v>11</v>
      </c>
    </row>
    <row r="15" spans="1:3" ht="19.899999999999999" customHeight="1">
      <c r="A15" s="687"/>
      <c r="B15" s="163" t="s">
        <v>245</v>
      </c>
      <c r="C15" s="163" t="s">
        <v>11</v>
      </c>
    </row>
    <row r="16" spans="1:3" ht="19.899999999999999" customHeight="1">
      <c r="A16" s="687"/>
      <c r="B16" s="163" t="s">
        <v>88</v>
      </c>
      <c r="C16" s="163" t="s">
        <v>11</v>
      </c>
    </row>
    <row r="17" spans="1:3" ht="19.899999999999999" customHeight="1">
      <c r="A17" s="687"/>
      <c r="B17" s="163" t="s">
        <v>84</v>
      </c>
      <c r="C17" s="163" t="s">
        <v>11</v>
      </c>
    </row>
    <row r="18" spans="1:3" ht="19.899999999999999" customHeight="1">
      <c r="A18" s="687"/>
      <c r="B18" s="163" t="s">
        <v>206</v>
      </c>
      <c r="C18" s="163" t="s">
        <v>11</v>
      </c>
    </row>
    <row r="19" spans="1:3" ht="19.899999999999999" customHeight="1">
      <c r="A19" s="687"/>
      <c r="B19" s="163" t="s">
        <v>126</v>
      </c>
      <c r="C19" s="163" t="s">
        <v>11</v>
      </c>
    </row>
    <row r="20" spans="1:3" ht="19.899999999999999" customHeight="1">
      <c r="A20" s="687"/>
      <c r="B20" s="163" t="s">
        <v>87</v>
      </c>
      <c r="C20" s="163" t="s">
        <v>11</v>
      </c>
    </row>
    <row r="21" spans="1:3" ht="19.899999999999999" customHeight="1">
      <c r="A21" s="687"/>
      <c r="B21" s="163" t="s">
        <v>253</v>
      </c>
      <c r="C21" s="163" t="s">
        <v>11</v>
      </c>
    </row>
    <row r="22" spans="1:3" ht="19.899999999999999" customHeight="1">
      <c r="A22" s="687"/>
      <c r="B22" s="163" t="s">
        <v>3</v>
      </c>
      <c r="C22" s="163" t="s">
        <v>11</v>
      </c>
    </row>
    <row r="23" spans="1:3" ht="19.899999999999999" customHeight="1">
      <c r="A23" s="687" t="s">
        <v>72</v>
      </c>
      <c r="B23" s="163" t="s">
        <v>205</v>
      </c>
      <c r="C23" s="163" t="s">
        <v>11</v>
      </c>
    </row>
    <row r="24" spans="1:3" ht="19.899999999999999" customHeight="1">
      <c r="A24" s="687"/>
      <c r="B24" s="163" t="s">
        <v>213</v>
      </c>
      <c r="C24" s="163" t="s">
        <v>11</v>
      </c>
    </row>
    <row r="25" spans="1:3" ht="19.899999999999999" customHeight="1">
      <c r="A25" s="687"/>
      <c r="B25" s="163" t="s">
        <v>207</v>
      </c>
      <c r="C25" s="163" t="s">
        <v>11</v>
      </c>
    </row>
    <row r="26" spans="1:3" ht="19.899999999999999" customHeight="1">
      <c r="A26" s="687"/>
      <c r="B26" s="163" t="s">
        <v>206</v>
      </c>
      <c r="C26" s="163" t="s">
        <v>11</v>
      </c>
    </row>
    <row r="27" spans="1:3" ht="19.899999999999999" customHeight="1">
      <c r="A27" s="687"/>
      <c r="B27" s="163" t="s">
        <v>208</v>
      </c>
      <c r="C27" s="163" t="s">
        <v>11</v>
      </c>
    </row>
    <row r="28" spans="1:3" ht="19.899999999999999" customHeight="1">
      <c r="A28" s="687"/>
      <c r="B28" s="163" t="s">
        <v>3</v>
      </c>
      <c r="C28" s="163" t="s">
        <v>11</v>
      </c>
    </row>
    <row r="29" spans="1:3" ht="19.899999999999999" customHeight="1">
      <c r="A29" s="685" t="s">
        <v>77</v>
      </c>
      <c r="B29" s="164" t="s">
        <v>248</v>
      </c>
      <c r="C29" s="164" t="s">
        <v>11</v>
      </c>
    </row>
    <row r="30" spans="1:3" ht="19.899999999999999" customHeight="1">
      <c r="A30" s="685"/>
      <c r="B30" s="164" t="s">
        <v>203</v>
      </c>
      <c r="C30" s="164" t="s">
        <v>11</v>
      </c>
    </row>
    <row r="31" spans="1:3" ht="19.899999999999999" customHeight="1">
      <c r="A31" s="685"/>
      <c r="B31" s="164" t="s">
        <v>3</v>
      </c>
      <c r="C31" s="164" t="s">
        <v>11</v>
      </c>
    </row>
    <row r="32" spans="1:3" ht="19.899999999999999" customHeight="1">
      <c r="A32" s="685" t="s">
        <v>78</v>
      </c>
      <c r="B32" s="164" t="s">
        <v>201</v>
      </c>
      <c r="C32" s="164" t="s">
        <v>11</v>
      </c>
    </row>
    <row r="33" spans="1:3" ht="19.899999999999999" customHeight="1">
      <c r="A33" s="685"/>
      <c r="B33" s="164" t="s">
        <v>88</v>
      </c>
      <c r="C33" s="164" t="s">
        <v>11</v>
      </c>
    </row>
    <row r="34" spans="1:3" ht="19.899999999999999" customHeight="1">
      <c r="A34" s="685"/>
      <c r="B34" s="164" t="s">
        <v>212</v>
      </c>
      <c r="C34" s="164" t="s">
        <v>11</v>
      </c>
    </row>
    <row r="35" spans="1:3" ht="19.899999999999999" customHeight="1">
      <c r="A35" s="685"/>
      <c r="B35" s="164" t="s">
        <v>126</v>
      </c>
      <c r="C35" s="164" t="s">
        <v>11</v>
      </c>
    </row>
    <row r="36" spans="1:3" ht="19.899999999999999" customHeight="1">
      <c r="A36" s="685"/>
      <c r="B36" s="164" t="s">
        <v>87</v>
      </c>
      <c r="C36" s="164" t="s">
        <v>11</v>
      </c>
    </row>
    <row r="37" spans="1:3" ht="19.899999999999999" customHeight="1">
      <c r="A37" s="685"/>
      <c r="B37" s="164" t="s">
        <v>3</v>
      </c>
      <c r="C37" s="164" t="s">
        <v>11</v>
      </c>
    </row>
    <row r="38" spans="1:3" ht="19.899999999999999" customHeight="1">
      <c r="A38" s="166" t="s">
        <v>79</v>
      </c>
      <c r="B38" s="164" t="s">
        <v>197</v>
      </c>
      <c r="C38" s="164" t="s">
        <v>11</v>
      </c>
    </row>
    <row r="39" spans="1:3" ht="23.45" customHeight="1">
      <c r="A39" s="166" t="s">
        <v>117</v>
      </c>
      <c r="B39" s="164" t="s">
        <v>197</v>
      </c>
      <c r="C39" s="164" t="s">
        <v>235</v>
      </c>
    </row>
    <row r="40" spans="1:3" ht="24.6" customHeight="1">
      <c r="A40" s="166" t="s">
        <v>73</v>
      </c>
      <c r="B40" s="164" t="s">
        <v>197</v>
      </c>
      <c r="C40" s="164" t="s">
        <v>235</v>
      </c>
    </row>
    <row r="41" spans="1:3" ht="20.45" customHeight="1">
      <c r="A41" s="689" t="s">
        <v>1</v>
      </c>
      <c r="B41" s="165" t="s">
        <v>23</v>
      </c>
      <c r="C41" s="165" t="s">
        <v>236</v>
      </c>
    </row>
    <row r="42" spans="1:3" ht="19.899999999999999" customHeight="1">
      <c r="A42" s="689"/>
      <c r="B42" s="165" t="s">
        <v>24</v>
      </c>
      <c r="C42" s="165" t="s">
        <v>236</v>
      </c>
    </row>
    <row r="43" spans="1:3" ht="19.899999999999999" customHeight="1">
      <c r="A43" s="689"/>
      <c r="B43" s="165" t="s">
        <v>22</v>
      </c>
      <c r="C43" s="165" t="s">
        <v>236</v>
      </c>
    </row>
    <row r="44" spans="1:3" ht="19.899999999999999" customHeight="1">
      <c r="A44" s="689" t="s">
        <v>67</v>
      </c>
      <c r="B44" s="165" t="s">
        <v>250</v>
      </c>
      <c r="C44" s="165" t="s">
        <v>11</v>
      </c>
    </row>
    <row r="45" spans="1:3" s="73" customFormat="1" ht="28.9" customHeight="1">
      <c r="A45" s="689"/>
      <c r="B45" s="180" t="s">
        <v>249</v>
      </c>
      <c r="C45" s="180" t="s">
        <v>11</v>
      </c>
    </row>
    <row r="46" spans="1:3" s="73" customFormat="1" ht="31.9" customHeight="1">
      <c r="A46" s="689"/>
      <c r="B46" s="180" t="s">
        <v>254</v>
      </c>
      <c r="C46" s="180" t="s">
        <v>11</v>
      </c>
    </row>
    <row r="47" spans="1:3" s="73" customFormat="1" ht="28.9" customHeight="1">
      <c r="A47" s="689"/>
      <c r="B47" s="180" t="s">
        <v>3</v>
      </c>
      <c r="C47" s="180" t="s">
        <v>11</v>
      </c>
    </row>
    <row r="48" spans="1:3" ht="19.899999999999999" customHeight="1">
      <c r="A48" s="689" t="s">
        <v>68</v>
      </c>
      <c r="B48" s="165" t="s">
        <v>201</v>
      </c>
      <c r="C48" s="165" t="s">
        <v>11</v>
      </c>
    </row>
    <row r="49" spans="1:3" ht="19.899999999999999" customHeight="1">
      <c r="A49" s="689"/>
      <c r="B49" s="165" t="s">
        <v>88</v>
      </c>
      <c r="C49" s="165" t="s">
        <v>11</v>
      </c>
    </row>
    <row r="50" spans="1:3" ht="19.899999999999999" customHeight="1">
      <c r="A50" s="689"/>
      <c r="B50" s="165" t="s">
        <v>216</v>
      </c>
      <c r="C50" s="165" t="s">
        <v>11</v>
      </c>
    </row>
    <row r="51" spans="1:3" ht="19.899999999999999" customHeight="1">
      <c r="A51" s="689"/>
      <c r="B51" s="165" t="s">
        <v>217</v>
      </c>
      <c r="C51" s="165" t="s">
        <v>11</v>
      </c>
    </row>
    <row r="52" spans="1:3" ht="19.899999999999999" customHeight="1">
      <c r="A52" s="689"/>
      <c r="B52" s="165" t="s">
        <v>126</v>
      </c>
      <c r="C52" s="165" t="s">
        <v>11</v>
      </c>
    </row>
    <row r="53" spans="1:3" ht="19.899999999999999" customHeight="1">
      <c r="A53" s="689"/>
      <c r="B53" s="165" t="s">
        <v>87</v>
      </c>
      <c r="C53" s="165" t="s">
        <v>11</v>
      </c>
    </row>
    <row r="54" spans="1:3" ht="19.899999999999999" customHeight="1">
      <c r="A54" s="689"/>
      <c r="B54" s="165" t="s">
        <v>3</v>
      </c>
      <c r="C54" s="165" t="s">
        <v>11</v>
      </c>
    </row>
    <row r="55" spans="1:3" ht="19.899999999999999" customHeight="1">
      <c r="A55" s="161" t="s">
        <v>69</v>
      </c>
      <c r="B55" s="165" t="s">
        <v>197</v>
      </c>
      <c r="C55" s="165" t="s">
        <v>11</v>
      </c>
    </row>
    <row r="56" spans="1:3" ht="19.899999999999999" customHeight="1">
      <c r="A56" s="685" t="s">
        <v>74</v>
      </c>
      <c r="B56" s="164" t="s">
        <v>248</v>
      </c>
      <c r="C56" s="164" t="s">
        <v>11</v>
      </c>
    </row>
    <row r="57" spans="1:3" ht="19.899999999999999" customHeight="1">
      <c r="A57" s="685"/>
      <c r="B57" s="164" t="s">
        <v>203</v>
      </c>
      <c r="C57" s="164" t="s">
        <v>11</v>
      </c>
    </row>
    <row r="58" spans="1:3" ht="19.899999999999999" customHeight="1">
      <c r="A58" s="685"/>
      <c r="B58" s="164" t="s">
        <v>3</v>
      </c>
      <c r="C58" s="164" t="s">
        <v>11</v>
      </c>
    </row>
    <row r="59" spans="1:3" ht="19.899999999999999" customHeight="1">
      <c r="A59" s="685" t="s">
        <v>75</v>
      </c>
      <c r="B59" s="164" t="s">
        <v>205</v>
      </c>
      <c r="C59" s="164" t="s">
        <v>11</v>
      </c>
    </row>
    <row r="60" spans="1:3" ht="19.899999999999999" customHeight="1">
      <c r="A60" s="685"/>
      <c r="B60" s="164" t="s">
        <v>88</v>
      </c>
      <c r="C60" s="164" t="s">
        <v>11</v>
      </c>
    </row>
    <row r="61" spans="1:3" ht="19.899999999999999" customHeight="1">
      <c r="A61" s="685"/>
      <c r="B61" s="164" t="s">
        <v>206</v>
      </c>
      <c r="C61" s="164" t="s">
        <v>11</v>
      </c>
    </row>
    <row r="62" spans="1:3" ht="19.899999999999999" customHeight="1">
      <c r="A62" s="685"/>
      <c r="B62" s="164" t="s">
        <v>126</v>
      </c>
      <c r="C62" s="164" t="s">
        <v>11</v>
      </c>
    </row>
    <row r="63" spans="1:3" ht="19.899999999999999" customHeight="1">
      <c r="A63" s="685"/>
      <c r="B63" s="164" t="s">
        <v>87</v>
      </c>
      <c r="C63" s="164" t="s">
        <v>11</v>
      </c>
    </row>
    <row r="64" spans="1:3" ht="19.899999999999999" customHeight="1">
      <c r="A64" s="685"/>
      <c r="B64" s="164" t="s">
        <v>253</v>
      </c>
      <c r="C64" s="164" t="s">
        <v>11</v>
      </c>
    </row>
    <row r="65" spans="1:3" ht="19.899999999999999" customHeight="1">
      <c r="A65" s="685"/>
      <c r="B65" s="164" t="s">
        <v>3</v>
      </c>
      <c r="C65" s="164" t="s">
        <v>11</v>
      </c>
    </row>
    <row r="66" spans="1:3" ht="19.899999999999999" customHeight="1">
      <c r="A66" s="685" t="s">
        <v>76</v>
      </c>
      <c r="B66" s="164" t="s">
        <v>205</v>
      </c>
      <c r="C66" s="164" t="s">
        <v>11</v>
      </c>
    </row>
    <row r="67" spans="1:3" ht="19.899999999999999" customHeight="1">
      <c r="A67" s="685"/>
      <c r="B67" s="164" t="s">
        <v>206</v>
      </c>
      <c r="C67" s="164" t="s">
        <v>11</v>
      </c>
    </row>
    <row r="68" spans="1:3" ht="19.899999999999999" customHeight="1">
      <c r="A68" s="685"/>
      <c r="B68" s="164" t="s">
        <v>210</v>
      </c>
      <c r="C68" s="164" t="s">
        <v>11</v>
      </c>
    </row>
    <row r="69" spans="1:3" ht="19.899999999999999" customHeight="1">
      <c r="A69" s="685"/>
      <c r="B69" s="164" t="s">
        <v>3</v>
      </c>
      <c r="C69" s="164" t="s">
        <v>11</v>
      </c>
    </row>
    <row r="70" spans="1:3" ht="40.15" customHeight="1">
      <c r="A70" s="162" t="s">
        <v>0</v>
      </c>
      <c r="B70" s="162" t="s">
        <v>233</v>
      </c>
      <c r="C70" s="160" t="s">
        <v>234</v>
      </c>
    </row>
    <row r="71" spans="1:3" ht="31.15" customHeight="1">
      <c r="A71" s="688" t="s">
        <v>220</v>
      </c>
      <c r="B71" s="688"/>
      <c r="C71" s="688"/>
    </row>
    <row r="72" spans="1:3" ht="23.45" customHeight="1">
      <c r="A72" s="686" t="s">
        <v>40</v>
      </c>
      <c r="B72" s="168" t="s">
        <v>92</v>
      </c>
      <c r="C72" s="168" t="s">
        <v>191</v>
      </c>
    </row>
    <row r="73" spans="1:3" ht="23.45" customHeight="1">
      <c r="A73" s="686"/>
      <c r="B73" s="168" t="s">
        <v>91</v>
      </c>
      <c r="C73" s="168" t="s">
        <v>191</v>
      </c>
    </row>
    <row r="74" spans="1:3" ht="23.45" customHeight="1">
      <c r="A74" s="686"/>
      <c r="B74" s="168" t="s">
        <v>90</v>
      </c>
      <c r="C74" s="168" t="s">
        <v>191</v>
      </c>
    </row>
    <row r="75" spans="1:3" ht="23.45" customHeight="1">
      <c r="A75" s="686"/>
      <c r="B75" s="168" t="s">
        <v>3</v>
      </c>
      <c r="C75" s="168" t="s">
        <v>191</v>
      </c>
    </row>
    <row r="76" spans="1:3" ht="21" customHeight="1">
      <c r="A76" s="172" t="s">
        <v>232</v>
      </c>
      <c r="B76" s="171" t="s">
        <v>197</v>
      </c>
      <c r="C76" s="171"/>
    </row>
    <row r="77" spans="1:3" ht="19.899999999999999" customHeight="1">
      <c r="A77" s="687" t="s">
        <v>93</v>
      </c>
      <c r="B77" s="163" t="s">
        <v>150</v>
      </c>
      <c r="C77" s="163" t="s">
        <v>246</v>
      </c>
    </row>
    <row r="78" spans="1:3" ht="19.899999999999999" customHeight="1">
      <c r="A78" s="687"/>
      <c r="B78" s="163" t="s">
        <v>153</v>
      </c>
      <c r="C78" s="163" t="s">
        <v>26</v>
      </c>
    </row>
    <row r="79" spans="1:3" ht="19.899999999999999" customHeight="1">
      <c r="A79" s="687"/>
      <c r="B79" s="163" t="s">
        <v>158</v>
      </c>
      <c r="C79" s="163" t="s">
        <v>26</v>
      </c>
    </row>
    <row r="80" spans="1:3" ht="19.899999999999999" customHeight="1">
      <c r="A80" s="687"/>
      <c r="B80" s="163" t="s">
        <v>152</v>
      </c>
      <c r="C80" s="163" t="s">
        <v>26</v>
      </c>
    </row>
    <row r="81" spans="1:3" ht="19.899999999999999" customHeight="1">
      <c r="A81" s="687"/>
      <c r="B81" s="163" t="s">
        <v>151</v>
      </c>
      <c r="C81" s="163" t="s">
        <v>26</v>
      </c>
    </row>
    <row r="82" spans="1:3" ht="19.899999999999999" customHeight="1">
      <c r="A82" s="687"/>
      <c r="B82" s="163" t="s">
        <v>149</v>
      </c>
      <c r="C82" s="163" t="s">
        <v>235</v>
      </c>
    </row>
    <row r="83" spans="1:3" ht="19.899999999999999" customHeight="1">
      <c r="A83" s="687"/>
      <c r="B83" s="163" t="s">
        <v>148</v>
      </c>
      <c r="C83" s="163" t="s">
        <v>235</v>
      </c>
    </row>
    <row r="84" spans="1:3" ht="19.899999999999999" customHeight="1">
      <c r="A84" s="687"/>
      <c r="B84" s="163" t="s">
        <v>3</v>
      </c>
      <c r="C84" s="163"/>
    </row>
    <row r="85" spans="1:3" ht="19.899999999999999" customHeight="1">
      <c r="A85" s="684" t="s">
        <v>146</v>
      </c>
      <c r="B85" s="167" t="s">
        <v>54</v>
      </c>
      <c r="C85" s="167" t="s">
        <v>229</v>
      </c>
    </row>
    <row r="86" spans="1:3" ht="19.899999999999999" customHeight="1">
      <c r="A86" s="684"/>
      <c r="B86" s="167" t="s">
        <v>52</v>
      </c>
      <c r="C86" s="167" t="s">
        <v>237</v>
      </c>
    </row>
    <row r="87" spans="1:3" ht="19.899999999999999" customHeight="1">
      <c r="A87" s="684"/>
      <c r="B87" s="167" t="s">
        <v>53</v>
      </c>
      <c r="C87" s="167" t="s">
        <v>237</v>
      </c>
    </row>
    <row r="88" spans="1:3" ht="19.899999999999999" customHeight="1">
      <c r="A88" s="684"/>
      <c r="B88" s="167" t="s">
        <v>3</v>
      </c>
      <c r="C88" s="167"/>
    </row>
    <row r="89" spans="1:3" ht="19.899999999999999" customHeight="1">
      <c r="A89" s="685" t="s">
        <v>32</v>
      </c>
      <c r="B89" s="164" t="s">
        <v>60</v>
      </c>
      <c r="C89" s="164" t="s">
        <v>238</v>
      </c>
    </row>
    <row r="90" spans="1:3" ht="19.899999999999999" customHeight="1">
      <c r="A90" s="685"/>
      <c r="B90" s="164" t="s">
        <v>89</v>
      </c>
      <c r="C90" s="164" t="s">
        <v>238</v>
      </c>
    </row>
    <row r="91" spans="1:3" ht="19.899999999999999" customHeight="1">
      <c r="A91" s="685"/>
      <c r="B91" s="164" t="s">
        <v>58</v>
      </c>
      <c r="C91" s="164" t="s">
        <v>238</v>
      </c>
    </row>
    <row r="92" spans="1:3" ht="19.899999999999999" customHeight="1">
      <c r="A92" s="685"/>
      <c r="B92" s="164" t="s">
        <v>56</v>
      </c>
      <c r="C92" s="164" t="s">
        <v>238</v>
      </c>
    </row>
    <row r="93" spans="1:3" ht="19.899999999999999" customHeight="1">
      <c r="A93" s="685"/>
      <c r="B93" s="164" t="s">
        <v>57</v>
      </c>
      <c r="C93" s="164" t="s">
        <v>238</v>
      </c>
    </row>
    <row r="94" spans="1:3" ht="19.899999999999999" customHeight="1">
      <c r="A94" s="685"/>
      <c r="B94" s="164" t="s">
        <v>59</v>
      </c>
      <c r="C94" s="164" t="s">
        <v>238</v>
      </c>
    </row>
    <row r="95" spans="1:3" ht="19.899999999999999" customHeight="1">
      <c r="A95" s="685"/>
      <c r="B95" s="164" t="s">
        <v>55</v>
      </c>
      <c r="C95" s="164" t="s">
        <v>238</v>
      </c>
    </row>
    <row r="96" spans="1:3" ht="19.899999999999999" customHeight="1">
      <c r="A96" s="685"/>
      <c r="B96" s="164" t="s">
        <v>3</v>
      </c>
      <c r="C96" s="164" t="s">
        <v>238</v>
      </c>
    </row>
    <row r="97" spans="1:3" ht="19.899999999999999" customHeight="1">
      <c r="A97" s="683" t="s">
        <v>94</v>
      </c>
      <c r="B97" s="173" t="s">
        <v>157</v>
      </c>
      <c r="C97" s="173" t="s">
        <v>26</v>
      </c>
    </row>
    <row r="98" spans="1:3" ht="19.899999999999999" customHeight="1">
      <c r="A98" s="683"/>
      <c r="B98" s="173" t="s">
        <v>155</v>
      </c>
      <c r="C98" s="173" t="s">
        <v>26</v>
      </c>
    </row>
    <row r="99" spans="1:3" ht="19.899999999999999" customHeight="1">
      <c r="A99" s="683"/>
      <c r="B99" s="173" t="s">
        <v>156</v>
      </c>
      <c r="C99" s="173" t="s">
        <v>26</v>
      </c>
    </row>
    <row r="100" spans="1:3" ht="19.899999999999999" customHeight="1">
      <c r="A100" s="683"/>
      <c r="B100" s="173" t="s">
        <v>3</v>
      </c>
      <c r="C100" s="173" t="s">
        <v>26</v>
      </c>
    </row>
    <row r="101" spans="1:3" ht="19.149999999999999" customHeight="1">
      <c r="A101" s="174" t="s">
        <v>3</v>
      </c>
      <c r="B101" s="175"/>
      <c r="C101" s="175"/>
    </row>
  </sheetData>
  <mergeCells count="20">
    <mergeCell ref="A2:C2"/>
    <mergeCell ref="A71:C71"/>
    <mergeCell ref="A41:A43"/>
    <mergeCell ref="A3:A4"/>
    <mergeCell ref="A5:A6"/>
    <mergeCell ref="A7:A9"/>
    <mergeCell ref="A10:A22"/>
    <mergeCell ref="A23:A28"/>
    <mergeCell ref="A66:A69"/>
    <mergeCell ref="A59:A65"/>
    <mergeCell ref="A56:A58"/>
    <mergeCell ref="A44:A47"/>
    <mergeCell ref="A48:A54"/>
    <mergeCell ref="A29:A31"/>
    <mergeCell ref="A32:A37"/>
    <mergeCell ref="A97:A100"/>
    <mergeCell ref="A85:A88"/>
    <mergeCell ref="A89:A96"/>
    <mergeCell ref="A72:A75"/>
    <mergeCell ref="A77:A84"/>
  </mergeCells>
  <pageMargins left="0.7" right="0.7" top="0.75" bottom="0.75" header="0.3" footer="0.3"/>
  <pageSetup scale="61" orientation="portrait" r:id="rId1"/>
  <rowBreaks count="2" manualBreakCount="2">
    <brk id="40" max="16383" man="1"/>
    <brk id="6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91ef14-802f-4cb4-bf22-bba2ba374229">
      <Terms xmlns="http://schemas.microsoft.com/office/infopath/2007/PartnerControls"/>
    </lcf76f155ced4ddcb4097134ff3c332f>
    <TaxCatchAll xmlns="64b8a6db-667d-4811-9e77-e6bd3352661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08560DF8876744A3EA560BB498E065" ma:contentTypeVersion="18" ma:contentTypeDescription="Create a new document." ma:contentTypeScope="" ma:versionID="40a8f837897b688eb8ffd4c63b202e79">
  <xsd:schema xmlns:xsd="http://www.w3.org/2001/XMLSchema" xmlns:xs="http://www.w3.org/2001/XMLSchema" xmlns:p="http://schemas.microsoft.com/office/2006/metadata/properties" xmlns:ns2="0991ef14-802f-4cb4-bf22-bba2ba374229" xmlns:ns3="64b8a6db-667d-4811-9e77-e6bd33526613" targetNamespace="http://schemas.microsoft.com/office/2006/metadata/properties" ma:root="true" ma:fieldsID="1ee29cd7db9898a8cc47cb9c8a00094a" ns2:_="" ns3:_="">
    <xsd:import namespace="0991ef14-802f-4cb4-bf22-bba2ba374229"/>
    <xsd:import namespace="64b8a6db-667d-4811-9e77-e6bd335266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91ef14-802f-4cb4-bf22-bba2ba374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7574fa-404f-41df-afda-12028d330d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b8a6db-667d-4811-9e77-e6bd3352661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02f05aa-a6bf-45a0-bb39-2c024be9ecb4}" ma:internalName="TaxCatchAll" ma:showField="CatchAllData" ma:web="64b8a6db-667d-4811-9e77-e6bd335266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EB454-48E4-4B5E-AEDC-1CDEC55CA4EB}">
  <ds:schemaRefs>
    <ds:schemaRef ds:uri="http://schemas.microsoft.com/sharepoint/v3/contenttype/forms"/>
  </ds:schemaRefs>
</ds:datastoreItem>
</file>

<file path=customXml/itemProps2.xml><?xml version="1.0" encoding="utf-8"?>
<ds:datastoreItem xmlns:ds="http://schemas.openxmlformats.org/officeDocument/2006/customXml" ds:itemID="{4D754CE3-0AA6-4D98-983C-D268F938952E}">
  <ds:schemaRefs>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64b8a6db-667d-4811-9e77-e6bd33526613"/>
    <ds:schemaRef ds:uri="0991ef14-802f-4cb4-bf22-bba2ba374229"/>
  </ds:schemaRefs>
</ds:datastoreItem>
</file>

<file path=customXml/itemProps3.xml><?xml version="1.0" encoding="utf-8"?>
<ds:datastoreItem xmlns:ds="http://schemas.openxmlformats.org/officeDocument/2006/customXml" ds:itemID="{8EEDA3F4-ABDA-4786-8778-76231AEE3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91ef14-802f-4cb4-bf22-bba2ba374229"/>
    <ds:schemaRef ds:uri="64b8a6db-667d-4811-9e77-e6bd33526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A. Project Information</vt:lpstr>
      <vt:lpstr>B. Project Budget</vt:lpstr>
      <vt:lpstr>C. Project Workplan</vt:lpstr>
      <vt:lpstr>D. Project Output</vt:lpstr>
      <vt:lpstr>ControlList</vt:lpstr>
      <vt:lpstr>E. Project Incentive Payment</vt:lpstr>
      <vt:lpstr>Options</vt:lpstr>
      <vt:lpstr>Communications</vt:lpstr>
      <vt:lpstr>Connecting_People_to_Nature_Infrastructure</vt:lpstr>
      <vt:lpstr>Documents_and_Mapping</vt:lpstr>
      <vt:lpstr>Erosion_control</vt:lpstr>
      <vt:lpstr>Events</vt:lpstr>
      <vt:lpstr>Grassland_Enhancement</vt:lpstr>
      <vt:lpstr>'A. Project Information'!Print_Area</vt:lpstr>
      <vt:lpstr>'B. Project Budget'!Print_Area</vt:lpstr>
      <vt:lpstr>'C. Project Workplan'!Print_Area</vt:lpstr>
      <vt:lpstr>'D. Project Output'!Print_Area</vt:lpstr>
      <vt:lpstr>'E. Project Incentive Payment'!Print_Area</vt:lpstr>
      <vt:lpstr>Riparian_Enhancement</vt:lpstr>
      <vt:lpstr>Signs</vt:lpstr>
      <vt:lpstr>Wetland_Enhancement</vt:lpstr>
      <vt:lpstr>Wooded_Enhancement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Toffan</dc:creator>
  <cp:keywords/>
  <dc:description/>
  <cp:lastModifiedBy>Diana Perez</cp:lastModifiedBy>
  <cp:revision/>
  <cp:lastPrinted>2023-10-30T14:14:23Z</cp:lastPrinted>
  <dcterms:created xsi:type="dcterms:W3CDTF">2021-03-02T16:52:08Z</dcterms:created>
  <dcterms:modified xsi:type="dcterms:W3CDTF">2024-11-01T19:54:32Z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0x0101005B08560DF8876744A3EA560BB498E065</vt:lpwstr>
  </property>
  <property fmtid="{D5CDD505-2E9C-101B-9397-08002B2CF9AE}" pid="3" name="MediaServiceImageTags">
    <vt:lpwstr/>
  </property>
</Properties>
</file>