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comments4.xml" ContentType="application/vnd.openxmlformats-officedocument.spreadsheetml.comments+xml"/>
  <Override PartName="/xl/threadedComments/threadedComment1.xml" ContentType="application/vnd.ms-excel.threadedcomments+xml"/>
  <Override PartName="/xl/comments5.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https://mbhabitat.sharepoint.com/teams/TrustTeam/Shared Documents/Trust Intakes/FC16&amp;17 2026/Application Design/"/>
    </mc:Choice>
  </mc:AlternateContent>
  <xr:revisionPtr revIDLastSave="631" documentId="8_{8F165366-B066-43F7-983A-26A57033E66E}" xr6:coauthVersionLast="47" xr6:coauthVersionMax="47" xr10:uidLastSave="{C826155D-FC4D-4DB4-A401-65FD04F39FF3}"/>
  <bookViews>
    <workbookView xWindow="-108" yWindow="-108" windowWidth="23256" windowHeight="12456" tabRatio="764" xr2:uid="{B6D44660-E1F0-42D0-9476-36836E115AFD}"/>
  </bookViews>
  <sheets>
    <sheet name="A. Project Information" sheetId="15" r:id="rId1"/>
    <sheet name="B. Project Budget" sheetId="10" r:id="rId2"/>
    <sheet name="C. Project Workplan" sheetId="11" r:id="rId3"/>
    <sheet name="D. Project Output" sheetId="3" r:id="rId4"/>
    <sheet name="ControlList" sheetId="12" state="hidden" r:id="rId5"/>
    <sheet name="E. Project Incentive Payment" sheetId="9" r:id="rId6"/>
    <sheet name="Options" sheetId="16" state="hidden" r:id="rId7"/>
  </sheets>
  <definedNames>
    <definedName name="_xlnm._FilterDatabase" localSheetId="1" hidden="1">'B. Project Budget'!$C$7:$H$23</definedName>
    <definedName name="_xlnm._FilterDatabase" localSheetId="4" hidden="1">ControlList!$I$59:$I$62</definedName>
    <definedName name="Communications">Table24[Communications]</definedName>
    <definedName name="Connecting_People_to_Nature_Infrastructure">Table25[Connecting_People_to_Nature_Infrastructure]</definedName>
    <definedName name="Documents_and_Mapping">Table6[Documents_and_Mapping]</definedName>
    <definedName name="Erosion_control">Table18[Erosion_Control]</definedName>
    <definedName name="Events">Events_and_Programs[Events_and_Programs]</definedName>
    <definedName name="Grassland_Enhancement">ControlList!$C$60:$C$69</definedName>
    <definedName name="Nitrogen_Management">ControlList!$T$60:$T$66</definedName>
    <definedName name="_xlnm.Print_Area" localSheetId="0">'A. Project Information'!$B$1:$H$11</definedName>
    <definedName name="_xlnm.Print_Area" localSheetId="1">'B. Project Budget'!$C$1:$J$56</definedName>
    <definedName name="_xlnm.Print_Area" localSheetId="2">'C. Project Workplan'!$B$1:$N$28</definedName>
    <definedName name="_xlnm.Print_Area" localSheetId="3">'D. Project Output'!$A$1:$I$87</definedName>
    <definedName name="_xlnm.Print_Area" localSheetId="5">'E. Project Incentive Payment'!$B$1:$J$22</definedName>
    <definedName name="Riparian_Enhancement">ControlList!$O$60:$O$66</definedName>
    <definedName name="Signs">Table26[Signs]</definedName>
    <definedName name="Wetland_Enhancement">ControlList!$L$60:$L$66</definedName>
    <definedName name="Wooded_Enhancement">ControlList!$I$60:$I$63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8" i="11" l="1"/>
  <c r="I8" i="9"/>
  <c r="H8" i="9"/>
  <c r="I9" i="9"/>
  <c r="I10" i="9"/>
  <c r="I11" i="9"/>
  <c r="I12" i="9"/>
  <c r="I13" i="9"/>
  <c r="I14" i="9"/>
  <c r="I15" i="9"/>
  <c r="I16" i="9"/>
  <c r="H11" i="10"/>
  <c r="H12" i="10"/>
  <c r="F8" i="11" a="1"/>
  <c r="F8" i="11" s="1"/>
  <c r="H8" i="11" a="1"/>
  <c r="H8" i="11" s="1"/>
  <c r="F9" i="11" a="1"/>
  <c r="F9" i="11" s="1"/>
  <c r="H9" i="11" a="1"/>
  <c r="H9" i="11" s="1"/>
  <c r="F10" i="11" a="1"/>
  <c r="F10" i="11" s="1"/>
  <c r="H10" i="11" a="1"/>
  <c r="H10" i="11" s="1"/>
  <c r="F11" i="11" a="1"/>
  <c r="F11" i="11" s="1"/>
  <c r="H11" i="11" a="1"/>
  <c r="H11" i="11" s="1"/>
  <c r="F12" i="11" a="1"/>
  <c r="F12" i="11" s="1"/>
  <c r="H12" i="11" a="1"/>
  <c r="H12" i="11" s="1"/>
  <c r="F13" i="11" a="1"/>
  <c r="F13" i="11" s="1"/>
  <c r="H13" i="11" a="1"/>
  <c r="H13" i="11" s="1"/>
  <c r="F14" i="11" a="1"/>
  <c r="F14" i="11" s="1"/>
  <c r="H14" i="11" a="1"/>
  <c r="H14" i="11" s="1"/>
  <c r="F15" i="11" a="1"/>
  <c r="F15" i="11" s="1"/>
  <c r="H15" i="11" a="1"/>
  <c r="H15" i="11" s="1"/>
  <c r="F16" i="11" a="1"/>
  <c r="F16" i="11" s="1"/>
  <c r="H16" i="11" a="1"/>
  <c r="H16" i="11" s="1"/>
  <c r="F17" i="11" a="1"/>
  <c r="F17" i="11" s="1"/>
  <c r="H17" i="11" a="1"/>
  <c r="H17" i="11" s="1"/>
  <c r="F18" i="11" a="1"/>
  <c r="F18" i="11" s="1"/>
  <c r="H18" i="11" a="1"/>
  <c r="H18" i="11" s="1"/>
  <c r="F19" i="11" a="1"/>
  <c r="F19" i="11" s="1"/>
  <c r="H19" i="11" a="1"/>
  <c r="H19" i="11" s="1"/>
  <c r="F20" i="11" a="1"/>
  <c r="F20" i="11" s="1"/>
  <c r="H20" i="11" a="1"/>
  <c r="H20" i="11" s="1"/>
  <c r="F21" i="11" a="1"/>
  <c r="F21" i="11" s="1"/>
  <c r="H21" i="11" a="1"/>
  <c r="H21" i="11" s="1"/>
  <c r="F22" i="11" a="1"/>
  <c r="F22" i="11" s="1"/>
  <c r="H22" i="11" a="1"/>
  <c r="H22" i="11" s="1"/>
  <c r="F23" i="11" a="1"/>
  <c r="F23" i="11" s="1"/>
  <c r="H23" i="11" a="1"/>
  <c r="H23" i="11" s="1"/>
  <c r="F24" i="11" a="1"/>
  <c r="F24" i="11" s="1"/>
  <c r="H24" i="11" a="1"/>
  <c r="H24" i="11" s="1"/>
  <c r="H25" i="11" l="1" a="1"/>
  <c r="H25" i="11" s="1"/>
  <c r="H26" i="11" a="1"/>
  <c r="H26" i="11" s="1"/>
  <c r="H27" i="11" a="1"/>
  <c r="H27" i="11" s="1"/>
  <c r="F25" i="11" a="1"/>
  <c r="F25" i="11" s="1"/>
  <c r="F26" i="11" a="1"/>
  <c r="F26" i="11" s="1"/>
  <c r="F27" i="11" a="1"/>
  <c r="F27" i="11" s="1"/>
  <c r="E57" i="3" l="1"/>
  <c r="D57" i="3"/>
  <c r="F57" i="3" l="1"/>
  <c r="H23" i="10"/>
  <c r="G45" i="10"/>
  <c r="G78" i="3" l="1"/>
  <c r="F78" i="3"/>
  <c r="E33" i="3"/>
  <c r="D33" i="3"/>
  <c r="G34" i="10" l="1"/>
  <c r="E34" i="10"/>
  <c r="G72" i="3"/>
  <c r="F72" i="3"/>
  <c r="E32" i="3"/>
  <c r="D32" i="3"/>
  <c r="F33" i="3" l="1"/>
  <c r="H78" i="3"/>
  <c r="G46" i="10"/>
  <c r="G47" i="10"/>
  <c r="E46" i="10"/>
  <c r="E47" i="10"/>
  <c r="F48" i="10"/>
  <c r="D48" i="10"/>
  <c r="G48" i="10" l="1"/>
  <c r="G69" i="3" l="1"/>
  <c r="F69" i="3"/>
  <c r="E58" i="3"/>
  <c r="H69" i="3" l="1"/>
  <c r="E62" i="3" l="1"/>
  <c r="D62" i="3"/>
  <c r="E23" i="3"/>
  <c r="E22" i="3"/>
  <c r="E21" i="3"/>
  <c r="D23" i="3"/>
  <c r="D22" i="3"/>
  <c r="D21" i="3"/>
  <c r="E19" i="3"/>
  <c r="E18" i="3"/>
  <c r="E17" i="3"/>
  <c r="D19" i="3"/>
  <c r="D18" i="3"/>
  <c r="D17" i="3"/>
  <c r="E12" i="3"/>
  <c r="D12" i="3"/>
  <c r="E10" i="3"/>
  <c r="E9" i="3"/>
  <c r="D10" i="3"/>
  <c r="D9" i="3"/>
  <c r="F43" i="10"/>
  <c r="D43" i="10"/>
  <c r="F38" i="10"/>
  <c r="D38" i="10"/>
  <c r="E54" i="3"/>
  <c r="D54" i="3"/>
  <c r="E41" i="3"/>
  <c r="D41" i="3"/>
  <c r="F49" i="10" l="1"/>
  <c r="D49" i="10"/>
  <c r="F23" i="3"/>
  <c r="E24" i="3"/>
  <c r="D24" i="3"/>
  <c r="F22" i="3"/>
  <c r="F21" i="3"/>
  <c r="F19" i="3"/>
  <c r="E20" i="3"/>
  <c r="F18" i="3"/>
  <c r="D20" i="3"/>
  <c r="F17" i="3"/>
  <c r="F12" i="3"/>
  <c r="F10" i="3"/>
  <c r="E11" i="3"/>
  <c r="F9" i="3"/>
  <c r="D11" i="3"/>
  <c r="F24" i="3" l="1"/>
  <c r="F20" i="3"/>
  <c r="F11" i="3"/>
  <c r="G86" i="3"/>
  <c r="F86" i="3"/>
  <c r="G84" i="3"/>
  <c r="F84" i="3"/>
  <c r="G85" i="3"/>
  <c r="F85" i="3"/>
  <c r="G70" i="3"/>
  <c r="F70" i="3"/>
  <c r="G71" i="3"/>
  <c r="F71" i="3"/>
  <c r="G77" i="3"/>
  <c r="F77" i="3"/>
  <c r="G76" i="3"/>
  <c r="F76" i="3"/>
  <c r="G82" i="3"/>
  <c r="F82" i="3"/>
  <c r="G79" i="3"/>
  <c r="F79" i="3"/>
  <c r="G81" i="3"/>
  <c r="F81" i="3"/>
  <c r="G80" i="3"/>
  <c r="F80" i="3"/>
  <c r="G83" i="3"/>
  <c r="F83" i="3"/>
  <c r="F73" i="3"/>
  <c r="F75" i="3"/>
  <c r="F74" i="3"/>
  <c r="G73" i="3" l="1"/>
  <c r="G75" i="3"/>
  <c r="G74" i="3"/>
  <c r="E52" i="3"/>
  <c r="D52" i="3"/>
  <c r="E56" i="3"/>
  <c r="D56" i="3"/>
  <c r="E55" i="3"/>
  <c r="D55" i="3"/>
  <c r="E59" i="3"/>
  <c r="D59" i="3"/>
  <c r="E48" i="3"/>
  <c r="D49" i="3"/>
  <c r="D48" i="3"/>
  <c r="E51" i="3"/>
  <c r="D51" i="3"/>
  <c r="E53" i="3"/>
  <c r="E61" i="3"/>
  <c r="D61" i="3"/>
  <c r="E49" i="3"/>
  <c r="E50" i="3"/>
  <c r="D50" i="3"/>
  <c r="E60" i="3"/>
  <c r="D60" i="3"/>
  <c r="E40" i="3"/>
  <c r="E39" i="3"/>
  <c r="D40" i="3"/>
  <c r="D39" i="3"/>
  <c r="E34" i="3"/>
  <c r="D34" i="3"/>
  <c r="D15" i="3"/>
  <c r="E15" i="3"/>
  <c r="E27" i="3"/>
  <c r="E26" i="3"/>
  <c r="E25" i="3"/>
  <c r="D27" i="3"/>
  <c r="D26" i="3"/>
  <c r="D25" i="3"/>
  <c r="E14" i="3"/>
  <c r="E13" i="3"/>
  <c r="D14" i="3"/>
  <c r="D13" i="3"/>
  <c r="H84" i="3"/>
  <c r="F48" i="3" l="1"/>
  <c r="F54" i="3"/>
  <c r="F59" i="3"/>
  <c r="F55" i="3"/>
  <c r="F56" i="3"/>
  <c r="F52" i="3"/>
  <c r="F51" i="3"/>
  <c r="F62" i="3"/>
  <c r="F58" i="3"/>
  <c r="F50" i="3"/>
  <c r="F49" i="3"/>
  <c r="F61" i="3"/>
  <c r="F53" i="3"/>
  <c r="F60" i="3"/>
  <c r="D35" i="3" l="1"/>
  <c r="E35" i="3"/>
  <c r="D53" i="10" l="1"/>
  <c r="G42" i="10"/>
  <c r="G36" i="10"/>
  <c r="G31" i="10"/>
  <c r="G32" i="10"/>
  <c r="M28" i="11" l="1"/>
  <c r="K28" i="11"/>
  <c r="D52" i="10"/>
  <c r="D51" i="10"/>
  <c r="H20" i="10"/>
  <c r="H19" i="10"/>
  <c r="H18" i="10"/>
  <c r="H17" i="10"/>
  <c r="H16" i="10"/>
  <c r="H15" i="10"/>
  <c r="H14" i="10"/>
  <c r="H13" i="10"/>
  <c r="H10" i="10"/>
  <c r="N8" i="11" l="1"/>
  <c r="N16" i="11"/>
  <c r="N25" i="11"/>
  <c r="N19" i="11"/>
  <c r="N20" i="11"/>
  <c r="N21" i="11"/>
  <c r="N18" i="11"/>
  <c r="N22" i="11"/>
  <c r="N23" i="11"/>
  <c r="N26" i="11"/>
  <c r="N27" i="11"/>
  <c r="N13" i="11"/>
  <c r="N14" i="11"/>
  <c r="L16" i="11"/>
  <c r="L15" i="11"/>
  <c r="L23" i="11"/>
  <c r="L20" i="11"/>
  <c r="L25" i="11"/>
  <c r="L17" i="11"/>
  <c r="L22" i="11"/>
  <c r="L18" i="11"/>
  <c r="L19" i="11"/>
  <c r="L21" i="11"/>
  <c r="L13" i="11"/>
  <c r="L27" i="11"/>
  <c r="L14" i="11"/>
  <c r="L26" i="11"/>
  <c r="N24" i="11"/>
  <c r="N12" i="11"/>
  <c r="L24" i="11"/>
  <c r="L12" i="11"/>
  <c r="H21" i="10"/>
  <c r="E45" i="10" s="1"/>
  <c r="H22" i="10"/>
  <c r="G41" i="10"/>
  <c r="G30" i="10"/>
  <c r="N15" i="11"/>
  <c r="N17" i="11"/>
  <c r="L9" i="11"/>
  <c r="L10" i="11"/>
  <c r="N9" i="11"/>
  <c r="N10" i="11"/>
  <c r="G29" i="10"/>
  <c r="G40" i="10"/>
  <c r="G37" i="10"/>
  <c r="L11" i="11"/>
  <c r="N11" i="11"/>
  <c r="E31" i="10" l="1"/>
  <c r="E48" i="10"/>
  <c r="E42" i="10"/>
  <c r="G43" i="10"/>
  <c r="G38" i="10"/>
  <c r="G49" i="10" s="1"/>
  <c r="E32" i="10"/>
  <c r="E30" i="10"/>
  <c r="L28" i="11"/>
  <c r="E41" i="10"/>
  <c r="E33" i="10"/>
  <c r="E37" i="10"/>
  <c r="E40" i="10"/>
  <c r="E36" i="10"/>
  <c r="E29" i="10"/>
  <c r="N28" i="11"/>
  <c r="E43" i="10" l="1"/>
  <c r="E38" i="10"/>
  <c r="G17" i="9"/>
  <c r="H16" i="9"/>
  <c r="H15" i="9"/>
  <c r="H14" i="9"/>
  <c r="H13" i="9"/>
  <c r="H12" i="9"/>
  <c r="H11" i="9"/>
  <c r="H10" i="9"/>
  <c r="H9" i="9"/>
  <c r="E49" i="10" l="1"/>
  <c r="H17" i="9"/>
  <c r="I17" i="9"/>
  <c r="H74" i="3" l="1"/>
  <c r="H86" i="3" l="1"/>
  <c r="H85" i="3"/>
  <c r="H72" i="3"/>
  <c r="H70" i="3"/>
  <c r="H71" i="3"/>
  <c r="H77" i="3"/>
  <c r="H76" i="3"/>
  <c r="H82" i="3"/>
  <c r="H79" i="3"/>
  <c r="H81" i="3"/>
  <c r="H80" i="3"/>
  <c r="H83" i="3"/>
  <c r="H73" i="3"/>
  <c r="H75" i="3"/>
  <c r="F34" i="3"/>
  <c r="F32" i="3"/>
  <c r="E42" i="3"/>
  <c r="D42" i="3"/>
  <c r="F41" i="3"/>
  <c r="F40" i="3"/>
  <c r="F39" i="3"/>
  <c r="E28" i="3"/>
  <c r="D28" i="3"/>
  <c r="F27" i="3"/>
  <c r="F26" i="3"/>
  <c r="F25" i="3"/>
  <c r="E16" i="3"/>
  <c r="D16" i="3"/>
  <c r="F15" i="3"/>
  <c r="F14" i="3"/>
  <c r="F13" i="3"/>
  <c r="F35" i="3" l="1"/>
  <c r="F16" i="3"/>
  <c r="F42" i="3"/>
  <c r="F28"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Diana Perez</author>
  </authors>
  <commentList>
    <comment ref="H23" authorId="0" shapeId="0" xr:uid="{D1E993C4-A48D-4001-A087-4E3B53C87DD5}">
      <text>
        <r>
          <rPr>
            <b/>
            <sz val="11"/>
            <color indexed="81"/>
            <rFont val="Calibri"/>
            <family val="2"/>
            <scheme val="minor"/>
          </rPr>
          <t>The overall objective for the Trusts is a total match ratio (cash and in-kind) of 2:1.</t>
        </r>
      </text>
    </comment>
    <comment ref="C29" authorId="0" shapeId="0" xr:uid="{5A1CBA79-55FF-4278-B93F-79595A96B09B}">
      <text>
        <r>
          <rPr>
            <b/>
            <sz val="11"/>
            <color indexed="81"/>
            <rFont val="Calibri"/>
            <family val="2"/>
            <scheme val="minor"/>
          </rPr>
          <t xml:space="preserve">Costs associated with construction, delivery, or establishment of the project such as seed, fertilizer, fencing, trees, etc. </t>
        </r>
      </text>
    </comment>
    <comment ref="C30" authorId="0" shapeId="0" xr:uid="{D2FD2D27-4DD6-4F96-9F7F-391D23FDFF89}">
      <text>
        <r>
          <rPr>
            <b/>
            <sz val="11"/>
            <color indexed="81"/>
            <rFont val="Calibri"/>
            <family val="2"/>
            <scheme val="minor"/>
          </rPr>
          <t>Costs such as contractors or equipment operators (including equipment)</t>
        </r>
      </text>
    </comment>
    <comment ref="C31" authorId="0" shapeId="0" xr:uid="{BA5DFDD8-3884-4F8C-A206-81DA4836BDC0}">
      <text>
        <r>
          <rPr>
            <b/>
            <sz val="11"/>
            <color indexed="81"/>
            <rFont val="Calibri"/>
            <family val="2"/>
            <scheme val="minor"/>
          </rPr>
          <t>Costs such as machinery rental and rental of equipment owned by the applicant organization that is being “rented” to the project.</t>
        </r>
      </text>
    </comment>
    <comment ref="C32" authorId="0" shapeId="0" xr:uid="{5091408D-5871-48D1-B898-E96F15EE1E1C}">
      <text>
        <r>
          <rPr>
            <b/>
            <sz val="11"/>
            <color indexed="81"/>
            <rFont val="Calibri"/>
            <family val="2"/>
            <scheme val="minor"/>
          </rPr>
          <t>Includes consultants and legal fees</t>
        </r>
      </text>
    </comment>
    <comment ref="C33" authorId="0" shapeId="0" xr:uid="{7817D25E-FF46-4771-B07C-D61BB83C5F16}">
      <text>
        <r>
          <rPr>
            <b/>
            <sz val="11"/>
            <color indexed="81"/>
            <rFont val="Calibri"/>
            <family val="2"/>
            <scheme val="minor"/>
          </rPr>
          <t>Conservation easements and land acquisition</t>
        </r>
      </text>
    </comment>
    <comment ref="C34" authorId="0" shapeId="0" xr:uid="{DE5116B6-4E26-474C-A0D6-3356F9998043}">
      <text>
        <r>
          <rPr>
            <b/>
            <sz val="11"/>
            <color indexed="81"/>
            <rFont val="Calibri"/>
            <family val="2"/>
            <scheme val="minor"/>
          </rPr>
          <t xml:space="preserve">Applicants can include communication activities that are related to project delivery. Examples include radio, TV ads, social media, newspaper and magazine advertisements, and flyers, etc. </t>
        </r>
      </text>
    </comment>
    <comment ref="C36" authorId="0" shapeId="0" xr:uid="{1CEFE42A-E7A4-4D8A-B701-8AE9A38604BD}">
      <text>
        <r>
          <rPr>
            <b/>
            <sz val="11"/>
            <color indexed="81"/>
            <rFont val="Calibri"/>
            <family val="2"/>
            <scheme val="minor"/>
          </rPr>
          <t>Costs that are borne by landowners, such as a purchase of seed, fertilizer, use of farm equipment, or labour, for which offsetting payments may be made by the grantee or may be included as landowner match. See Provincial GROW Guide for more details</t>
        </r>
      </text>
    </comment>
    <comment ref="C37" authorId="0" shapeId="0" xr:uid="{1C535A56-3A04-46AD-8577-0E69D48050DC}">
      <text>
        <r>
          <rPr>
            <b/>
            <sz val="11"/>
            <color indexed="81"/>
            <rFont val="Calibri"/>
            <family val="2"/>
            <scheme val="minor"/>
          </rPr>
          <t>Direct payments to landowners to encourage them to take part in projects that are expected to result in a loss of future income-generating potential from the land affected (e.g., cultivated land flooded by a wetland restoration). See Provincial GROW Guide for more details</t>
        </r>
      </text>
    </comment>
    <comment ref="C40" authorId="0" shapeId="0" xr:uid="{44869DCB-03F3-44C7-BE60-D9B8B5029308}">
      <text>
        <r>
          <rPr>
            <b/>
            <sz val="11"/>
            <color indexed="81"/>
            <rFont val="Calibri"/>
            <family val="2"/>
            <scheme val="minor"/>
          </rPr>
          <t>Cost of staff that are tied to the project. You may choose to combine
 Salaries &amp; Benefits, Travel &amp; Field Costs and Administration &amp; Overhead in a Day Rate that is entered in this row.</t>
        </r>
      </text>
    </comment>
    <comment ref="C41" authorId="0" shapeId="0" xr:uid="{90EBBF93-BA1B-4E50-9F07-1A1A2F0EDC6E}">
      <text>
        <r>
          <rPr>
            <b/>
            <sz val="11"/>
            <color indexed="81"/>
            <rFont val="Calibri"/>
            <family val="2"/>
            <scheme val="minor"/>
          </rPr>
          <t xml:space="preserve">Vehicle, accommodations, and meals </t>
        </r>
      </text>
    </comment>
    <comment ref="C42" authorId="0" shapeId="0" xr:uid="{E5611BFA-7AAA-448B-A378-42060F9F4179}">
      <text>
        <r>
          <rPr>
            <b/>
            <sz val="11"/>
            <color indexed="81"/>
            <rFont val="Calibri"/>
            <family val="2"/>
            <scheme val="minor"/>
          </rPr>
          <t>Applicants can identify overhead and/or administration fees that are related to project delivery. Examples include board expenses, management costs, rent, phones, computer infrastructure or charitable ArcGIS licenses</t>
        </r>
      </text>
    </comment>
    <comment ref="C45" authorId="0" shapeId="0" xr:uid="{8AB154CF-E57E-4332-A96F-29E299831683}">
      <text>
        <r>
          <rPr>
            <b/>
            <sz val="11"/>
            <color indexed="81"/>
            <rFont val="Calibri"/>
            <family val="2"/>
            <scheme val="minor"/>
          </rPr>
          <t>This category includes any costs associated with the compliance monitoring of past trust-funded projects that have landowner contracts</t>
        </r>
      </text>
    </comment>
    <comment ref="E49" authorId="0" shapeId="0" xr:uid="{E64DB0BA-CF4D-4DE5-A197-BD1221AF0F3F}">
      <text>
        <r>
          <rPr>
            <b/>
            <sz val="11"/>
            <color indexed="81"/>
            <rFont val="Calibri"/>
            <family val="2"/>
            <scheme val="minor"/>
          </rPr>
          <t>Percentages are calculated from the Total Project Expected Cost and should sum to 100%</t>
        </r>
      </text>
    </comment>
    <comment ref="G49" authorId="0" shapeId="0" xr:uid="{47131DA0-9B1B-43FD-B289-A8C76C46F28A}">
      <text>
        <r>
          <rPr>
            <b/>
            <sz val="11"/>
            <color indexed="81"/>
            <rFont val="Calibri"/>
            <family val="2"/>
            <scheme val="minor"/>
          </rPr>
          <t>Percentages are calculated from the total GROW request and should sum to 100%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Diana Perez</author>
  </authors>
  <commentList>
    <comment ref="D7" authorId="0" shapeId="0" xr:uid="{E08F8190-0C8A-4382-A930-5329A540B026}">
      <text>
        <r>
          <rPr>
            <b/>
            <sz val="11"/>
            <color indexed="81"/>
            <rFont val="Calibri"/>
            <family val="2"/>
            <scheme val="minor"/>
          </rPr>
          <t>Manually  enter a detailed description of each activity.</t>
        </r>
      </text>
    </comment>
    <comment ref="I7" authorId="0" shapeId="0" xr:uid="{7B1A653E-BAC8-445F-B6A8-899561DBD4F0}">
      <text>
        <r>
          <rPr>
            <b/>
            <sz val="11"/>
            <color indexed="81"/>
            <rFont val="Calibri"/>
            <family val="2"/>
            <scheme val="minor"/>
          </rPr>
          <t xml:space="preserve">Identify the term length of the conservation contract you will sign with the landowner.  For example, 10-year term contracts for grassland restoration projects. </t>
        </r>
      </text>
    </comment>
    <comment ref="J7" authorId="0" shapeId="0" xr:uid="{ABFD4C8C-44BF-45C8-B1A9-EE5A52BF352A}">
      <text>
        <r>
          <rPr>
            <b/>
            <sz val="11"/>
            <color indexed="81"/>
            <rFont val="Calibri"/>
            <family val="2"/>
            <scheme val="minor"/>
          </rPr>
          <t xml:space="preserve"> Identify the cost-share of the payment to the landowner  vs the landowner contribution. For example, 50:50 cost-share ratio for off-site water system installation.</t>
        </r>
      </text>
    </comment>
    <comment ref="K28" authorId="0" shapeId="0" xr:uid="{07D2A8DB-90DA-485B-9DCC-F0DF0A847E4A}">
      <text>
        <r>
          <rPr>
            <b/>
            <sz val="11"/>
            <color indexed="81"/>
            <rFont val="Calibri"/>
            <family val="2"/>
            <scheme val="minor"/>
          </rPr>
          <t>Must equal Total Project Revenue in the Budget table (Cell H21)</t>
        </r>
      </text>
    </comment>
    <comment ref="M28" authorId="0" shapeId="0" xr:uid="{C72A9B1A-1464-44AE-9ECB-27E2470E81D4}">
      <text>
        <r>
          <rPr>
            <b/>
            <sz val="11"/>
            <color indexed="81"/>
            <rFont val="Calibri"/>
            <family val="2"/>
            <scheme val="minor"/>
          </rPr>
          <t>Must equal the Total GROW Request in the Budget table (Cell E10)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Samantha German</author>
  </authors>
  <commentList>
    <comment ref="C39" authorId="0" shapeId="0" xr:uid="{30FC7543-7948-4F85-B548-AD88059E5988}">
      <text>
        <r>
          <rPr>
            <b/>
            <sz val="10"/>
            <color indexed="81"/>
            <rFont val=" Calibri"/>
          </rPr>
          <t>Definition:
Holds water for a short period of time after spring melt or a large rain event, for the primary purpose of flood water mitigation.</t>
        </r>
      </text>
    </comment>
    <comment ref="C40" authorId="0" shapeId="0" xr:uid="{E16532C0-BB36-4B2B-BC32-BFCDCCF625DD}">
      <text>
        <r>
          <rPr>
            <b/>
            <sz val="10"/>
            <color indexed="81"/>
            <rFont val=" Calibri"/>
          </rPr>
          <t xml:space="preserve">Definition:
Generally, retains water for an extended period of time after spring melt or a large rain event but may be paritially or fully drained by late spring or early summer. 
Includes the added benefit of nutrient retention.  </t>
        </r>
      </text>
    </comment>
    <comment ref="C41" authorId="0" shapeId="0" xr:uid="{ED0413D9-140D-4D61-90F4-E6BA4847A7F0}">
      <text>
        <r>
          <rPr>
            <b/>
            <sz val="10"/>
            <color indexed="81"/>
            <rFont val=" Calibri"/>
          </rPr>
          <t xml:space="preserve">Definition:
Designed to drain only above full supply levels but may include overflow spillway. Can hold permanent water throughout the growing season. 
Includes the added benefits of nutrient retention, drought mitigation and groundwater recharge.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Samantha German</author>
    <author>tc={6ABDE90E-9657-4A15-AD23-C5BC907554A4}</author>
  </authors>
  <commentList>
    <comment ref="D76" authorId="0" shapeId="0" xr:uid="{66639BF6-0F34-412A-B42E-AEFD83123F27}">
      <text>
        <r>
          <rPr>
            <b/>
            <sz val="9"/>
            <color indexed="81"/>
            <rFont val="Tahoma"/>
            <family val="2"/>
          </rPr>
          <t>comprehensive planning of management of a farms resources to mitigate risks to air, land and water</t>
        </r>
      </text>
    </comment>
    <comment ref="D114" authorId="1" shapeId="0" xr:uid="{6ABDE90E-9657-4A15-AD23-C5BC907554A4}">
      <text>
        <t>[Threaded comment]
Your version of Excel allows you to read this threaded comment; however, any edits to it will get removed if the file is opened in a newer version of Excel. Learn more: https://go.microsoft.com/fwlink/?linkid=870924
Comment:
    including online magazine, blogs</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Maria Neumann</author>
    <author>Diana Perez</author>
    <author>Taylor Toffan</author>
  </authors>
  <commentList>
    <comment ref="J7" authorId="0" shapeId="0" xr:uid="{16E1DDC6-C96C-48FD-BF48-25E9DC612B86}">
      <text>
        <r>
          <rPr>
            <sz val="9"/>
            <color indexed="81"/>
            <rFont val="Tahoma"/>
            <family val="2"/>
          </rPr>
          <t xml:space="preserve">Include details about which activity in the Workplan each Incentive Payment is associated with. If you use a calculator to determine rates, attach a copy to the application. </t>
        </r>
      </text>
    </comment>
    <comment ref="I17" authorId="1" shapeId="0" xr:uid="{84C35576-1900-41EF-8932-157C07E9E690}">
      <text>
        <r>
          <rPr>
            <b/>
            <sz val="11"/>
            <color indexed="81"/>
            <rFont val="Calibri"/>
            <family val="2"/>
            <scheme val="minor"/>
          </rPr>
          <t>Total Incentive Payments must equal amount in Cell F37 in the Project Budget</t>
        </r>
      </text>
    </comment>
    <comment ref="B18" authorId="2" shapeId="0" xr:uid="{8052FF7D-5E02-4AE2-A3C5-D249D7E26327}">
      <text>
        <r>
          <rPr>
            <b/>
            <sz val="11"/>
            <color indexed="81"/>
            <rFont val="Calibri"/>
            <family val="2"/>
            <scheme val="minor"/>
          </rPr>
          <t>Please use this area to explain any "other" activities or other relevant information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<sst xmlns="http://schemas.openxmlformats.org/spreadsheetml/2006/main" count="759" uniqueCount="337">
  <si>
    <t>Applicant Organization Name:</t>
  </si>
  <si>
    <t>Project Name:</t>
  </si>
  <si>
    <t>Project Start Date:</t>
  </si>
  <si>
    <t>Project End Date:</t>
  </si>
  <si>
    <t xml:space="preserve">       </t>
  </si>
  <si>
    <t>Important: Additional instructions can be seen by hovering over the red triangle in the upper right corner of a cell</t>
  </si>
  <si>
    <t>Column1</t>
  </si>
  <si>
    <t>Section A. Project Revenue</t>
  </si>
  <si>
    <t>Funding Sources</t>
  </si>
  <si>
    <r>
      <t xml:space="preserve">Provincial Government Funding
</t>
    </r>
    <r>
      <rPr>
        <b/>
        <sz val="10"/>
        <color theme="0"/>
        <rFont val="Calibri"/>
        <family val="2"/>
        <scheme val="minor"/>
      </rPr>
      <t>(drop down menu)</t>
    </r>
  </si>
  <si>
    <t>Expected Revenue</t>
  </si>
  <si>
    <r>
      <t xml:space="preserve">Confirmed/
Pending
</t>
    </r>
    <r>
      <rPr>
        <b/>
        <sz val="10"/>
        <color theme="0"/>
        <rFont val="Calibri"/>
        <family val="2"/>
        <scheme val="minor"/>
      </rPr>
      <t>(drop down menu)</t>
    </r>
  </si>
  <si>
    <t>Cash</t>
  </si>
  <si>
    <t>In-Kind</t>
  </si>
  <si>
    <t>GROW Trust</t>
  </si>
  <si>
    <t>Total Project Revenue</t>
  </si>
  <si>
    <t>Match Ratio (calculated excluding incentive payments)</t>
  </si>
  <si>
    <t>Section B. Project Expenditures</t>
  </si>
  <si>
    <t>Budget Categories</t>
  </si>
  <si>
    <r>
      <t xml:space="preserve">Notes
</t>
    </r>
    <r>
      <rPr>
        <b/>
        <sz val="8"/>
        <color theme="0"/>
        <rFont val="Calibri"/>
        <family val="2"/>
        <scheme val="minor"/>
      </rPr>
      <t>Additional detailed budget information and cost breakdowns for  each line item can be added in this column</t>
    </r>
  </si>
  <si>
    <t>Direct Project Costs</t>
  </si>
  <si>
    <t>Materials &amp; Supplies</t>
  </si>
  <si>
    <t>Construction Services</t>
  </si>
  <si>
    <t xml:space="preserve">Equipment Rental </t>
  </si>
  <si>
    <t xml:space="preserve">Consulting/Professional Services </t>
  </si>
  <si>
    <t>Acquiring Interests in Land</t>
  </si>
  <si>
    <t>Communications</t>
  </si>
  <si>
    <t>Landowners*:</t>
  </si>
  <si>
    <r>
      <rPr>
        <sz val="12"/>
        <rFont val="Agency FB"/>
        <family val="2"/>
      </rPr>
      <t xml:space="preserve">• </t>
    </r>
    <r>
      <rPr>
        <sz val="12"/>
        <rFont val="Calibri"/>
        <family val="2"/>
      </rPr>
      <t>Landowner Establishment Costs</t>
    </r>
  </si>
  <si>
    <t>• Landowner Annual Incentive Payments</t>
  </si>
  <si>
    <t>SUBTOTAL</t>
  </si>
  <si>
    <t>Delivery Costs</t>
  </si>
  <si>
    <t>Salaries &amp; Benefits or Day Rate</t>
  </si>
  <si>
    <t>Travel &amp; Field Costs</t>
  </si>
  <si>
    <t>Administration &amp; Overhead</t>
  </si>
  <si>
    <t>Other Costs</t>
  </si>
  <si>
    <t>Compliance Monitoring</t>
  </si>
  <si>
    <t>Total</t>
  </si>
  <si>
    <r>
      <rPr>
        <b/>
        <sz val="11.5"/>
        <color theme="1"/>
        <rFont val="Calibri"/>
        <family val="2"/>
        <scheme val="minor"/>
      </rPr>
      <t>*Landowner Payments:</t>
    </r>
    <r>
      <rPr>
        <sz val="11.5"/>
        <color theme="1"/>
        <rFont val="Calibri"/>
        <family val="2"/>
        <scheme val="minor"/>
      </rPr>
      <t xml:space="preserve"> Please refer to the Provincial GROW Guide for more information about establishment costs and annual incentive payments</t>
    </r>
  </si>
  <si>
    <t>Activity Category
(Select from drop-down menu)</t>
  </si>
  <si>
    <t>Activity Description / BMPs
(Select from drop-down menu)</t>
  </si>
  <si>
    <t>Detailed Description</t>
  </si>
  <si>
    <t>Expected GROW Funded Outputs</t>
  </si>
  <si>
    <t>GROW Outputs Units</t>
  </si>
  <si>
    <t>Expected Match Funded Outputs</t>
  </si>
  <si>
    <t>Match Outputs Units</t>
  </si>
  <si>
    <r>
      <t xml:space="preserve">Term Length 
</t>
    </r>
    <r>
      <rPr>
        <b/>
        <sz val="10"/>
        <color theme="0"/>
        <rFont val="Calibri"/>
        <family val="2"/>
        <scheme val="minor"/>
      </rPr>
      <t>(if applicable)</t>
    </r>
  </si>
  <si>
    <r>
      <t xml:space="preserve">Cost Share
</t>
    </r>
    <r>
      <rPr>
        <b/>
        <sz val="10"/>
        <color theme="0"/>
        <rFont val="Calibri"/>
        <family val="2"/>
        <scheme val="minor"/>
      </rPr>
      <t>(if applicable)</t>
    </r>
  </si>
  <si>
    <t>Documents_and_Mapping</t>
  </si>
  <si>
    <t>Plan</t>
  </si>
  <si>
    <t>Grassland_Restoration</t>
  </si>
  <si>
    <t>Tame Restoration</t>
  </si>
  <si>
    <t>Provincial Government Funding</t>
  </si>
  <si>
    <t>Confirmed/
Pending</t>
  </si>
  <si>
    <t>Trust Project Category</t>
  </si>
  <si>
    <t>Budget Category</t>
  </si>
  <si>
    <t>Column2</t>
  </si>
  <si>
    <t>Column12</t>
  </si>
  <si>
    <t>Activity Category (Incentive Payment Table)</t>
  </si>
  <si>
    <t>Measure</t>
  </si>
  <si>
    <t>unit</t>
  </si>
  <si>
    <t>Yes</t>
  </si>
  <si>
    <t>Confirmed</t>
  </si>
  <si>
    <t xml:space="preserve">Watersheds </t>
  </si>
  <si>
    <t>Materials and Supplies</t>
  </si>
  <si>
    <t>Grazing management system</t>
  </si>
  <si>
    <t>Temporary Wetlands</t>
  </si>
  <si>
    <t>Acres Influenced</t>
  </si>
  <si>
    <t>Acres</t>
  </si>
  <si>
    <t>No</t>
  </si>
  <si>
    <t>Pending</t>
  </si>
  <si>
    <t>Habitat and Wildlife</t>
  </si>
  <si>
    <t>Construction services</t>
  </si>
  <si>
    <t>Prescribed/controlled burn</t>
  </si>
  <si>
    <t xml:space="preserve">Other Wetlands </t>
  </si>
  <si>
    <t>Soil Health</t>
  </si>
  <si>
    <t>Mechanical (mowing, herbicide application/wicking)</t>
  </si>
  <si>
    <t>Riparian Area</t>
  </si>
  <si>
    <t>Innovation</t>
  </si>
  <si>
    <t xml:space="preserve">Consulting/professional services </t>
  </si>
  <si>
    <t>Pasture improvement</t>
  </si>
  <si>
    <t xml:space="preserve">Upland Area </t>
  </si>
  <si>
    <t>Conservation Planning</t>
  </si>
  <si>
    <t>Delayed haying/mowing</t>
  </si>
  <si>
    <t>Water Retention</t>
  </si>
  <si>
    <t>Connecting People to Nature</t>
  </si>
  <si>
    <t>Landowner Incentive Payments</t>
  </si>
  <si>
    <t>Delayed grazing</t>
  </si>
  <si>
    <t>Shelterbelt Establishment</t>
  </si>
  <si>
    <t>Landowner Establishment Costs</t>
  </si>
  <si>
    <t>SAR related BMP's</t>
  </si>
  <si>
    <t xml:space="preserve">Buffer Establishment </t>
  </si>
  <si>
    <t>Land Purchase</t>
  </si>
  <si>
    <t>Invasive species control (match only)</t>
  </si>
  <si>
    <t>Innovative Approaches</t>
  </si>
  <si>
    <t>Nest Tunnels</t>
  </si>
  <si>
    <t>Type other Activity here</t>
  </si>
  <si>
    <t>Cattle exclusion</t>
  </si>
  <si>
    <t>Conservation</t>
  </si>
  <si>
    <t>Administration and Overhead associated  with Proposal</t>
  </si>
  <si>
    <t>Bank Stabilization (Riprap and other hardscape)</t>
  </si>
  <si>
    <t>Restoration</t>
  </si>
  <si>
    <t>Activity List</t>
  </si>
  <si>
    <t>Activity List IP</t>
  </si>
  <si>
    <t>Activity Type</t>
  </si>
  <si>
    <t xml:space="preserve">SECTION A. CHOOSE LANDSCAPE ACTIVITY </t>
  </si>
  <si>
    <t>Grassland</t>
  </si>
  <si>
    <t>Cover_Crops</t>
  </si>
  <si>
    <t>Riparian</t>
  </si>
  <si>
    <t>Enhancement</t>
  </si>
  <si>
    <t>Erosion_Control</t>
  </si>
  <si>
    <t>Shelterbelt</t>
  </si>
  <si>
    <t>Establishment</t>
  </si>
  <si>
    <t>Grassland_Conservation</t>
  </si>
  <si>
    <t>Grassland_Enhancement</t>
  </si>
  <si>
    <t>Wetlands (Temporary)</t>
  </si>
  <si>
    <t>Wetlands (Other)</t>
  </si>
  <si>
    <t>Riparian_Conservation</t>
  </si>
  <si>
    <t>Wooded</t>
  </si>
  <si>
    <t>Riparian_Enhancement</t>
  </si>
  <si>
    <t>Other</t>
  </si>
  <si>
    <t>Riparian_Restoration</t>
  </si>
  <si>
    <t>Shelterbelt_Conservation</t>
  </si>
  <si>
    <t>Shelterbelt_Establishment</t>
  </si>
  <si>
    <t>Shelterbelt_Enhancement</t>
  </si>
  <si>
    <t>Water_Retention</t>
  </si>
  <si>
    <t>Wetland_Conservation</t>
  </si>
  <si>
    <t>Wetland_Enhancement</t>
  </si>
  <si>
    <t>Wetland_Restoration</t>
  </si>
  <si>
    <t>Wooded_Conservation</t>
  </si>
  <si>
    <t>Wooded_Enhancement</t>
  </si>
  <si>
    <t>Wooded_Restoration</t>
  </si>
  <si>
    <t>SECTION B. CHOOSE COMPLIANCE MONITORING</t>
  </si>
  <si>
    <t>Compliance_Monitoring</t>
  </si>
  <si>
    <t>SECTION C. CHOOSE ADDITIONAL ACTIVITIES</t>
  </si>
  <si>
    <t>Events_and_Programs</t>
  </si>
  <si>
    <t>Signs</t>
  </si>
  <si>
    <t>Connecting_People_to_Nature_Infrastructure</t>
  </si>
  <si>
    <t>Communications_General</t>
  </si>
  <si>
    <t>Conserved through incentive payments</t>
  </si>
  <si>
    <t>Bufferstrips</t>
  </si>
  <si>
    <t>N/A</t>
  </si>
  <si>
    <t>Other wetlands conserved through incentive payments</t>
  </si>
  <si>
    <t>Cattle exclusion (Fencing and/or off-site watering system)</t>
  </si>
  <si>
    <t>Multi species</t>
  </si>
  <si>
    <t>Extended</t>
  </si>
  <si>
    <t>Mapping &amp; Modelling</t>
  </si>
  <si>
    <t>Cultural/ceremonial activities</t>
  </si>
  <si>
    <t>Broadcast Media</t>
  </si>
  <si>
    <t>Boardwalk</t>
  </si>
  <si>
    <t>Cairn</t>
  </si>
  <si>
    <t>Conserved through conservation agreement/easement (match only)</t>
  </si>
  <si>
    <t>Native Restoration</t>
  </si>
  <si>
    <t>Pollinator Habitat</t>
  </si>
  <si>
    <t>Temporary wetlands conserved through incentive payments</t>
  </si>
  <si>
    <t>Grassed Waterways</t>
  </si>
  <si>
    <t>Single species</t>
  </si>
  <si>
    <t>Permanent</t>
  </si>
  <si>
    <t>Meetings</t>
  </si>
  <si>
    <t>Internet Media</t>
  </si>
  <si>
    <t>Boat Launch</t>
  </si>
  <si>
    <t>Property Signs</t>
  </si>
  <si>
    <t>Grazing management system (Fencing, off-site watering system, new water source development)</t>
  </si>
  <si>
    <t>Pollinator habitat</t>
  </si>
  <si>
    <t>Woodland</t>
  </si>
  <si>
    <t>Wetlands conserved through conservation agreement/easement (match only)</t>
  </si>
  <si>
    <t>Nest Tunnels Installation</t>
  </si>
  <si>
    <t>Temporary</t>
  </si>
  <si>
    <t>Reports &amp; Assesments</t>
  </si>
  <si>
    <t>Programs</t>
  </si>
  <si>
    <t>Print Media</t>
  </si>
  <si>
    <t>Dock</t>
  </si>
  <si>
    <t>Trails  sign - directional</t>
  </si>
  <si>
    <t>Grazing management system (Livestock crossing)</t>
  </si>
  <si>
    <t>Nest Tunnels Maintenance</t>
  </si>
  <si>
    <t>Livestock crossing</t>
  </si>
  <si>
    <t>Seminar</t>
  </si>
  <si>
    <t>Communications Other</t>
  </si>
  <si>
    <t>Kiosk</t>
  </si>
  <si>
    <t>Tour</t>
  </si>
  <si>
    <t>Interpretative Signage</t>
  </si>
  <si>
    <t>Pasture improvement (match only)</t>
  </si>
  <si>
    <t>Training Event</t>
  </si>
  <si>
    <t>Trail Creation</t>
  </si>
  <si>
    <t>Volunteer Stewardship</t>
  </si>
  <si>
    <t>Trail Enhancement</t>
  </si>
  <si>
    <t>Workshop</t>
  </si>
  <si>
    <t>Shrub Control via mowing or herbicide</t>
  </si>
  <si>
    <t>Documents &amp; Mapping</t>
  </si>
  <si>
    <t>Livestock Management Plan</t>
  </si>
  <si>
    <t xml:space="preserve">Acres influenced </t>
  </si>
  <si>
    <t>SAR Management Plan</t>
  </si>
  <si>
    <t>Acres mapped/Acres modelled</t>
  </si>
  <si>
    <t>Resource Management Plan</t>
  </si>
  <si>
    <t>Land use Management Plan</t>
  </si>
  <si>
    <t>Conservation Management Plan</t>
  </si>
  <si>
    <t>Nitrogen Management Plan</t>
  </si>
  <si>
    <t>Pasture Assessment</t>
  </si>
  <si>
    <t>Baseline Documentation Report</t>
  </si>
  <si>
    <t>Map</t>
  </si>
  <si>
    <t>Model</t>
  </si>
  <si>
    <t>CLASS 1</t>
  </si>
  <si>
    <t>CLASS 2</t>
  </si>
  <si>
    <t>CLASS 3</t>
  </si>
  <si>
    <t xml:space="preserve">Event </t>
  </si>
  <si>
    <t>Online</t>
  </si>
  <si>
    <t xml:space="preserve">Number of people </t>
  </si>
  <si>
    <t>In person</t>
  </si>
  <si>
    <t>Number of sessions</t>
  </si>
  <si>
    <t xml:space="preserve">Online </t>
  </si>
  <si>
    <t>Inperson</t>
  </si>
  <si>
    <t>Meeting</t>
  </si>
  <si>
    <t>Newspaper/Magazines</t>
  </si>
  <si>
    <t>Number of people reached</t>
  </si>
  <si>
    <t>Number of followers</t>
  </si>
  <si>
    <t>Brochure</t>
  </si>
  <si>
    <t>Number of downloads per episode</t>
  </si>
  <si>
    <t>Number of views</t>
  </si>
  <si>
    <t>Flyer</t>
  </si>
  <si>
    <t>Number of people reached (circulation #)</t>
  </si>
  <si>
    <t>Social Media</t>
  </si>
  <si>
    <t>Podcasts</t>
  </si>
  <si>
    <t xml:space="preserve">Webpage </t>
  </si>
  <si>
    <t>Email Blast</t>
  </si>
  <si>
    <t>Radio Ads</t>
  </si>
  <si>
    <t>TV ads</t>
  </si>
  <si>
    <t>Number</t>
  </si>
  <si>
    <t>Section A. Landscape Activities</t>
  </si>
  <si>
    <t xml:space="preserve">ACTIVITIES </t>
  </si>
  <si>
    <t>TRUST-FUNDED</t>
  </si>
  <si>
    <t>MATCH-FUNDED</t>
  </si>
  <si>
    <t xml:space="preserve">TOTAL </t>
  </si>
  <si>
    <t>Cover Crops</t>
  </si>
  <si>
    <t>Cover Crop- Single Species</t>
  </si>
  <si>
    <t xml:space="preserve">Cover Crop- Multi Species </t>
  </si>
  <si>
    <t xml:space="preserve">Total </t>
  </si>
  <si>
    <t>Erosion Control</t>
  </si>
  <si>
    <t>Bank Stabilization  (Riprap and other hardscape)</t>
  </si>
  <si>
    <t>Conserved</t>
  </si>
  <si>
    <t>Enhanced</t>
  </si>
  <si>
    <t>Restored</t>
  </si>
  <si>
    <t>Wetland</t>
  </si>
  <si>
    <t>Length (km)</t>
  </si>
  <si>
    <t>Shelterbelt Conservation</t>
  </si>
  <si>
    <t>Shelterbelt Established</t>
  </si>
  <si>
    <t>Shelterbelt Enhanced</t>
  </si>
  <si>
    <t>Acre Feet</t>
  </si>
  <si>
    <t xml:space="preserve">Permanent </t>
  </si>
  <si>
    <t>Beneficial Management Practices Associated with Landscape Activities</t>
  </si>
  <si>
    <t>ACTIVITIES (BMPs)</t>
  </si>
  <si>
    <t>Fencing, off-site watering system, new water source development</t>
  </si>
  <si>
    <t>Livestock Crossing</t>
  </si>
  <si>
    <t>Prescribed/Controlled Burn</t>
  </si>
  <si>
    <t>Section B. Additional Activities</t>
  </si>
  <si>
    <t>ACTIVITIES</t>
  </si>
  <si>
    <t>Units</t>
  </si>
  <si>
    <t>TOTAL</t>
  </si>
  <si>
    <t xml:space="preserve">Quantity </t>
  </si>
  <si>
    <t>Documents and Mapping</t>
  </si>
  <si>
    <t>Acres mapped/modelled</t>
  </si>
  <si>
    <t>Events</t>
  </si>
  <si>
    <t>Important:
• If applicable to your project, include the information related to the incentive payments (only incentive payments requested from The GROW Trust). 
• If your project does not include incentive payments, leave this section blank</t>
  </si>
  <si>
    <t>Activity
(Select from drop-down menu)</t>
  </si>
  <si>
    <t>Length of Time for the Incentive Payment  (in years)</t>
  </si>
  <si>
    <t>Estimated Average Cost Per Acre</t>
  </si>
  <si>
    <t>Maximum Cost Per Acre</t>
  </si>
  <si>
    <t>Estimated Total Acres</t>
  </si>
  <si>
    <t>Annual Cost per Activity</t>
  </si>
  <si>
    <t xml:space="preserve">Notes: </t>
  </si>
  <si>
    <t>Activity Category</t>
  </si>
  <si>
    <t>Activity Description / BMPs</t>
  </si>
  <si>
    <t>Metric</t>
  </si>
  <si>
    <t xml:space="preserve">CHOOSE LANDSCAPE ACTIVITY </t>
  </si>
  <si>
    <t>Grassland Conservation</t>
  </si>
  <si>
    <t>Grassland Enhancement</t>
  </si>
  <si>
    <t>Grazing management system (Fencing and/or off-site watering system)</t>
  </si>
  <si>
    <t>Grassland Restoration</t>
  </si>
  <si>
    <t>Riparian Conservation</t>
  </si>
  <si>
    <t>Riparian Enhancement</t>
  </si>
  <si>
    <t>Riparian Restoration</t>
  </si>
  <si>
    <t>NA</t>
  </si>
  <si>
    <t>Kilometers</t>
  </si>
  <si>
    <t>Shelterbelt Enhancement</t>
  </si>
  <si>
    <t>Acre feet</t>
  </si>
  <si>
    <t>Wetland Conservation</t>
  </si>
  <si>
    <t>Wetland Enhancement</t>
  </si>
  <si>
    <t>Wetland Restoration</t>
  </si>
  <si>
    <t>Wooded Conservation</t>
  </si>
  <si>
    <t>Wooded Enhancement</t>
  </si>
  <si>
    <t>Wooded Restoration</t>
  </si>
  <si>
    <t>CHOOSE ADDITIONAL OUTPUTS</t>
  </si>
  <si>
    <t>Communications General</t>
  </si>
  <si>
    <t>Connecting People to Nature Infrastructure</t>
  </si>
  <si>
    <t>Meters</t>
  </si>
  <si>
    <t>Acres influenced</t>
  </si>
  <si>
    <t>Number of people</t>
  </si>
  <si>
    <t>Match Funds</t>
  </si>
  <si>
    <t xml:space="preserve">                   The GROW Trust 2026: Project Information</t>
  </si>
  <si>
    <t xml:space="preserve">The GROW Trust 2026: Project Budget </t>
  </si>
  <si>
    <t>Revenue</t>
  </si>
  <si>
    <r>
      <t xml:space="preserve">Expected Cost  
</t>
    </r>
    <r>
      <rPr>
        <b/>
        <sz val="8"/>
        <color theme="0"/>
        <rFont val="Calibri"/>
        <family val="2"/>
        <scheme val="minor"/>
      </rPr>
      <t>Including GROW &amp; Match funds 
(in-kind and cash)</t>
    </r>
  </si>
  <si>
    <t>% of Expected Cost</t>
  </si>
  <si>
    <t>GROW Request</t>
  </si>
  <si>
    <t xml:space="preserve">% of  GROW Request       </t>
  </si>
  <si>
    <t>Annual Incentive Payments Requested from GROW</t>
  </si>
  <si>
    <r>
      <t xml:space="preserve"> GROW Request </t>
    </r>
    <r>
      <rPr>
        <b/>
        <vertAlign val="superscript"/>
        <sz val="14"/>
        <color theme="0"/>
        <rFont val="Calibri"/>
        <family val="2"/>
        <scheme val="minor"/>
      </rPr>
      <t>2</t>
    </r>
  </si>
  <si>
    <r>
      <rPr>
        <b/>
        <u/>
        <sz val="13"/>
        <rFont val="Calibri"/>
        <family val="2"/>
        <scheme val="minor"/>
      </rPr>
      <t>Important Notes:</t>
    </r>
    <r>
      <rPr>
        <b/>
        <sz val="13"/>
        <rFont val="Calibri"/>
        <family val="2"/>
        <scheme val="minor"/>
      </rPr>
      <t xml:space="preserve">
</t>
    </r>
    <r>
      <rPr>
        <sz val="13"/>
        <rFont val="Calibri"/>
        <family val="2"/>
        <scheme val="minor"/>
      </rPr>
      <t>1. Total Project Revenue (Cell H21) must equal Project Expected Cost (Cell D49) with a zero balance
2. GROW Request (Cell F49) must equal amount entered in Cell E10</t>
    </r>
  </si>
  <si>
    <t>Expected Amount of Project Budget ($)</t>
  </si>
  <si>
    <t>Expected % of Project Budget</t>
  </si>
  <si>
    <t>Expected Amount of GROW Request ($)</t>
  </si>
  <si>
    <t>Expected % of GROW Request</t>
  </si>
  <si>
    <t xml:space="preserve">The GROW Trust 2026: Project Workplan  </t>
  </si>
  <si>
    <r>
      <t xml:space="preserve">•Please read the </t>
    </r>
    <r>
      <rPr>
        <b/>
        <i/>
        <sz val="13"/>
        <color theme="1"/>
        <rFont val="Calibri"/>
        <family val="2"/>
        <scheme val="minor"/>
      </rPr>
      <t>GROW Trust 2026 Application Handbook</t>
    </r>
    <r>
      <rPr>
        <b/>
        <sz val="13"/>
        <color theme="1"/>
        <rFont val="Calibri"/>
        <family val="2"/>
        <scheme val="minor"/>
      </rPr>
      <t xml:space="preserve"> for instructions on how to fill out the Project Workplan
• </t>
    </r>
    <r>
      <rPr>
        <b/>
        <sz val="13"/>
        <color rgb="FFC00000"/>
        <rFont val="Calibri"/>
        <family val="2"/>
        <scheme val="minor"/>
      </rPr>
      <t>If you require additional rows in the Workplan, do not insert from the last row, instead select a row from closer to the center to ensure auto-calculations work properly. If an error occurs, reach out to your Grants Associate for assistance</t>
    </r>
  </si>
  <si>
    <t>The GROW Trust 2026: Project Output</t>
  </si>
  <si>
    <t>The GROW Trust 2026: Project Incentive Payment</t>
  </si>
  <si>
    <r>
      <rPr>
        <b/>
        <sz val="13"/>
        <color theme="1"/>
        <rFont val="Calibri"/>
        <family val="2"/>
        <scheme val="minor"/>
      </rPr>
      <t xml:space="preserve">This document contains five table templates: </t>
    </r>
    <r>
      <rPr>
        <sz val="13"/>
        <color theme="1"/>
        <rFont val="Calibri"/>
        <family val="2"/>
        <scheme val="minor"/>
      </rPr>
      <t xml:space="preserve"> 
A. Project Information
B. Project Budget
C. Project Workplan
D. Project Output
E. Project Incentive Payment
</t>
    </r>
    <r>
      <rPr>
        <b/>
        <sz val="13"/>
        <color theme="1"/>
        <rFont val="Calibri"/>
        <family val="2"/>
        <scheme val="minor"/>
      </rPr>
      <t xml:space="preserve">Instructions:
</t>
    </r>
    <r>
      <rPr>
        <sz val="13"/>
        <color theme="1"/>
        <rFont val="Calibri"/>
        <family val="2"/>
        <scheme val="minor"/>
      </rPr>
      <t xml:space="preserve">• Read the </t>
    </r>
    <r>
      <rPr>
        <i/>
        <sz val="13"/>
        <color theme="1"/>
        <rFont val="Calibri"/>
        <family val="2"/>
        <scheme val="minor"/>
      </rPr>
      <t>GROW Trust 2026 Application Handbook</t>
    </r>
    <r>
      <rPr>
        <sz val="13"/>
        <color theme="1"/>
        <rFont val="Calibri"/>
        <family val="2"/>
        <scheme val="minor"/>
      </rPr>
      <t xml:space="preserve"> for detailed instructions on how to fill out this table package
• Please ensure all text is visible within the cells. Expand the rows if necessary
• Ensure that all information is entered correctly and is consistent throughout the proposal
• Additional instructions can be seen by hovering over the red triangle in the upper right corner of a cell
</t>
    </r>
    <r>
      <rPr>
        <i/>
        <sz val="13.5"/>
        <color theme="1"/>
        <rFont val="Calibri"/>
        <family val="2"/>
        <scheme val="minor"/>
      </rPr>
      <t>For any questions regarding your proposal and how to use these templates, please contact your designated Grants Associate.</t>
    </r>
  </si>
  <si>
    <r>
      <t xml:space="preserve">Total Project Budget </t>
    </r>
    <r>
      <rPr>
        <b/>
        <vertAlign val="superscript"/>
        <sz val="14"/>
        <color theme="0"/>
        <rFont val="Calibri"/>
        <family val="2"/>
        <scheme val="minor"/>
      </rPr>
      <t>1</t>
    </r>
  </si>
  <si>
    <t>Total Cost 
(over incentive payment term)</t>
  </si>
  <si>
    <t>Nitrogen_Management</t>
  </si>
  <si>
    <t xml:space="preserve">Conserved through term agreement </t>
  </si>
  <si>
    <t>Nitrogen Management</t>
  </si>
  <si>
    <t>Legumes in crop rotation (match only)</t>
  </si>
  <si>
    <t>Polymer-Coated Urea (PCU) (match only)</t>
  </si>
  <si>
    <t>Nitrification and Urease Inhibitors (match only)</t>
  </si>
  <si>
    <t>Split fertilizer application (match only)</t>
  </si>
  <si>
    <t>Soil testing (match only)</t>
  </si>
  <si>
    <t>Soil mapping (match only)</t>
  </si>
  <si>
    <t>Notes</t>
  </si>
  <si>
    <t>Metrics</t>
  </si>
  <si>
    <t xml:space="preserve">Acres feet </t>
  </si>
  <si>
    <t>Number people</t>
  </si>
  <si>
    <t xml:space="preserve">Number </t>
  </si>
  <si>
    <t>km</t>
  </si>
  <si>
    <t xml:space="preserve">Delivery Costs </t>
  </si>
  <si>
    <t xml:space="preserve">Salaries &amp; Benefits </t>
  </si>
  <si>
    <t>Day Rate</t>
  </si>
  <si>
    <t>Reports &amp; Assessments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</si>
</sst>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1" formatCode="_-* #,##0_-;\-* #,##0_-;_-* &quot;-&quot;_-;_-@_-"/>
    <numFmt numFmtId="44" formatCode="_-&quot;$&quot;* #,##0.00_-;\-&quot;$&quot;* #,##0.00_-;_-&quot;$&quot;* &quot;-&quot;??_-;_-@_-"/>
    <numFmt numFmtId="43" formatCode="_-* #,##0.00_-;\-* #,##0.00_-;_-* &quot;-&quot;??_-;_-@_-"/>
    <numFmt numFmtId="164" formatCode="_(&quot;$&quot;* #,##0.00_);_(&quot;$&quot;* \(#,##0.00\);_(&quot;$&quot;* &quot;-&quot;??_);_(@_)"/>
    <numFmt numFmtId="165" formatCode="_-* #,##0.0_-;\-* #,##0.0_-;_-* &quot;-&quot;_-;_-@_-"/>
    <numFmt numFmtId="166" formatCode="_-* #,##0.00_-;\-* #,##0.00_-;_-* &quot;-&quot;_-;_-@_-"/>
    <numFmt numFmtId="167" formatCode="0.00&quot; : 1&quot;"/>
    <numFmt numFmtId="168" formatCode="[$-1009]mmmm\ d\,\ yyyy;@"/>
    <numFmt numFmtId="169" formatCode="#,##0.0"/>
    <numFmt numFmtId="170" formatCode="_-* #,##0_-;\-* #,##0_-;_-* &quot;-&quot;??_-;_-@_-"/>
    <numFmt numFmtId="171" formatCode="_-[$$-1009]* #,##0.00_-;\-[$$-1009]* #,##0.00_-;_-[$$-1009]* &quot;-&quot;??_-;_-@_-"/>
  </numFmts>
  <fonts count="69">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28"/>
      <color theme="1" tint="0.34998626667073579"/>
      <name val="Calibri Light"/>
      <family val="2"/>
      <scheme val="major"/>
    </font>
    <font>
      <sz val="9"/>
      <color theme="1" tint="0.34998626667073579"/>
      <name val="Calibri"/>
      <family val="2"/>
      <scheme val="minor"/>
    </font>
    <font>
      <b/>
      <sz val="12"/>
      <color theme="0"/>
      <name val="Calibri"/>
      <family val="2"/>
      <scheme val="minor"/>
    </font>
    <font>
      <b/>
      <sz val="14"/>
      <color rgb="FFFF0000"/>
      <name val="Calibri"/>
      <family val="2"/>
      <scheme val="minor"/>
    </font>
    <font>
      <b/>
      <sz val="16"/>
      <color rgb="FF8C6239"/>
      <name val="Calibri"/>
      <family val="2"/>
      <scheme val="minor"/>
    </font>
    <font>
      <sz val="16"/>
      <color theme="1"/>
      <name val="Calibri"/>
      <family val="2"/>
      <scheme val="minor"/>
    </font>
    <font>
      <b/>
      <sz val="10"/>
      <color theme="0"/>
      <name val="Calibri"/>
      <family val="2"/>
      <scheme val="minor"/>
    </font>
    <font>
      <sz val="12"/>
      <color theme="1"/>
      <name val="Calibri"/>
      <family val="2"/>
      <scheme val="minor"/>
    </font>
    <font>
      <b/>
      <sz val="15"/>
      <color theme="1"/>
      <name val="Calibri"/>
      <family val="2"/>
      <scheme val="minor"/>
    </font>
    <font>
      <b/>
      <sz val="14"/>
      <color theme="0"/>
      <name val="Calibri"/>
      <family val="2"/>
      <scheme val="minor"/>
    </font>
    <font>
      <sz val="11"/>
      <name val="Calibri"/>
      <family val="2"/>
      <scheme val="minor"/>
    </font>
    <font>
      <b/>
      <sz val="16"/>
      <color theme="0"/>
      <name val="Calibri"/>
      <family val="2"/>
      <scheme val="minor"/>
    </font>
    <font>
      <sz val="10"/>
      <color theme="1"/>
      <name val="Calibri"/>
      <family val="2"/>
      <scheme val="minor"/>
    </font>
    <font>
      <b/>
      <sz val="11"/>
      <name val="Calibri"/>
      <family val="2"/>
      <scheme val="minor"/>
    </font>
    <font>
      <sz val="11"/>
      <color rgb="FFFFFF00"/>
      <name val="Calibri"/>
      <family val="2"/>
      <scheme val="minor"/>
    </font>
    <font>
      <b/>
      <sz val="10"/>
      <color indexed="81"/>
      <name val=" Calibri"/>
    </font>
    <font>
      <sz val="11"/>
      <color rgb="FFFF0000"/>
      <name val="Calibri"/>
      <family val="2"/>
      <scheme val="minor"/>
    </font>
    <font>
      <b/>
      <sz val="9"/>
      <color theme="1" tint="0.34998626667073579"/>
      <name val="Calibri Light"/>
      <family val="2"/>
      <scheme val="major"/>
    </font>
    <font>
      <b/>
      <sz val="20"/>
      <color rgb="FF996600"/>
      <name val="Calibri"/>
      <family val="2"/>
      <scheme val="minor"/>
    </font>
    <font>
      <b/>
      <i/>
      <sz val="11"/>
      <color theme="0" tint="-0.34998626667073579"/>
      <name val="Calibri"/>
      <family val="2"/>
      <scheme val="minor"/>
    </font>
    <font>
      <b/>
      <sz val="12"/>
      <color theme="1"/>
      <name val="Calibri"/>
      <family val="2"/>
      <scheme val="minor"/>
    </font>
    <font>
      <b/>
      <sz val="12"/>
      <name val="Calibri"/>
      <family val="2"/>
      <scheme val="minor"/>
    </font>
    <font>
      <sz val="12"/>
      <name val="Calibri"/>
      <family val="2"/>
      <scheme val="minor"/>
    </font>
    <font>
      <b/>
      <sz val="14"/>
      <name val="Calibri"/>
      <family val="2"/>
      <scheme val="minor"/>
    </font>
    <font>
      <b/>
      <sz val="11"/>
      <color indexed="81"/>
      <name val="Calibri"/>
      <family val="2"/>
      <scheme val="minor"/>
    </font>
    <font>
      <b/>
      <sz val="9"/>
      <color indexed="81"/>
      <name val="Tahoma"/>
      <family val="2"/>
    </font>
    <font>
      <b/>
      <sz val="14"/>
      <color theme="1"/>
      <name val="Calibri"/>
      <family val="2"/>
      <scheme val="minor"/>
    </font>
    <font>
      <b/>
      <sz val="13"/>
      <name val="Calibri"/>
      <family val="2"/>
      <scheme val="minor"/>
    </font>
    <font>
      <b/>
      <sz val="13"/>
      <color theme="1"/>
      <name val="Calibri"/>
      <family val="2"/>
      <scheme val="minor"/>
    </font>
    <font>
      <sz val="25"/>
      <color theme="1"/>
      <name val="Calibri"/>
      <family val="2"/>
      <scheme val="minor"/>
    </font>
    <font>
      <sz val="12"/>
      <name val="Agency FB"/>
      <family val="2"/>
    </font>
    <font>
      <sz val="12"/>
      <name val="Calibri"/>
      <family val="2"/>
    </font>
    <font>
      <b/>
      <sz val="32"/>
      <color rgb="FF8C6239"/>
      <name val="Calibri"/>
      <family val="2"/>
      <scheme val="minor"/>
    </font>
    <font>
      <b/>
      <sz val="10"/>
      <name val="Calibri Light"/>
      <family val="2"/>
      <scheme val="major"/>
    </font>
    <font>
      <b/>
      <sz val="13"/>
      <color theme="0"/>
      <name val="Calibri"/>
      <family val="2"/>
      <scheme val="minor"/>
    </font>
    <font>
      <b/>
      <sz val="10"/>
      <color indexed="10"/>
      <name val="Arial"/>
      <family val="2"/>
    </font>
    <font>
      <sz val="11"/>
      <color rgb="FF996600"/>
      <name val="Calibri"/>
      <family val="2"/>
      <scheme val="minor"/>
    </font>
    <font>
      <b/>
      <sz val="20"/>
      <color theme="0"/>
      <name val="Calibri"/>
      <family val="2"/>
      <scheme val="minor"/>
    </font>
    <font>
      <b/>
      <vertAlign val="superscript"/>
      <sz val="14"/>
      <color theme="0"/>
      <name val="Calibri"/>
      <family val="2"/>
      <scheme val="minor"/>
    </font>
    <font>
      <b/>
      <u/>
      <sz val="13"/>
      <name val="Calibri"/>
      <family val="2"/>
      <scheme val="minor"/>
    </font>
    <font>
      <sz val="13"/>
      <name val="Calibri"/>
      <family val="2"/>
      <scheme val="minor"/>
    </font>
    <font>
      <sz val="14"/>
      <color theme="1"/>
      <name val="Calibri"/>
      <family val="2"/>
      <scheme val="minor"/>
    </font>
    <font>
      <b/>
      <sz val="10"/>
      <name val="Calibri"/>
      <family val="2"/>
      <scheme val="minor"/>
    </font>
    <font>
      <b/>
      <sz val="10"/>
      <color theme="1"/>
      <name val="Calibri"/>
      <family val="2"/>
      <scheme val="minor"/>
    </font>
    <font>
      <i/>
      <sz val="11"/>
      <color theme="1"/>
      <name val="Calibri"/>
      <family val="2"/>
      <scheme val="minor"/>
    </font>
    <font>
      <sz val="11.5"/>
      <color rgb="FFFF0000"/>
      <name val="Calibri"/>
      <family val="2"/>
      <scheme val="minor"/>
    </font>
    <font>
      <sz val="9"/>
      <color theme="1"/>
      <name val="Calibri"/>
      <family val="2"/>
      <scheme val="minor"/>
    </font>
    <font>
      <b/>
      <sz val="14"/>
      <color theme="1" tint="0.34998626667073579"/>
      <name val="Calibri Light"/>
      <family val="2"/>
      <scheme val="major"/>
    </font>
    <font>
      <b/>
      <sz val="12"/>
      <color theme="1" tint="0.34998626667073579"/>
      <name val="Calibri Light"/>
      <family val="2"/>
      <scheme val="major"/>
    </font>
    <font>
      <sz val="13"/>
      <color theme="1"/>
      <name val="Calibri"/>
      <family val="2"/>
      <scheme val="minor"/>
    </font>
    <font>
      <i/>
      <sz val="13.5"/>
      <color theme="1"/>
      <name val="Calibri"/>
      <family val="2"/>
      <scheme val="minor"/>
    </font>
    <font>
      <b/>
      <sz val="12"/>
      <color theme="1" tint="0.249977111117893"/>
      <name val="Calibri"/>
      <family val="2"/>
      <scheme val="minor"/>
    </font>
    <font>
      <b/>
      <sz val="13"/>
      <color rgb="FFC00000"/>
      <name val="Calibri"/>
      <family val="2"/>
      <scheme val="minor"/>
    </font>
    <font>
      <sz val="11.5"/>
      <color theme="1"/>
      <name val="Calibri"/>
      <family val="2"/>
      <scheme val="minor"/>
    </font>
    <font>
      <b/>
      <sz val="11.5"/>
      <color theme="1"/>
      <name val="Calibri"/>
      <family val="2"/>
      <scheme val="minor"/>
    </font>
    <font>
      <b/>
      <sz val="28"/>
      <color rgb="FF212832"/>
      <name val="Calibri"/>
      <family val="2"/>
      <scheme val="minor"/>
    </font>
    <font>
      <b/>
      <sz val="32"/>
      <color rgb="FF212832"/>
      <name val="Calibri"/>
      <family val="2"/>
      <scheme val="minor"/>
    </font>
    <font>
      <b/>
      <sz val="25"/>
      <color rgb="FF212832"/>
      <name val="Calibri"/>
      <family val="2"/>
      <scheme val="minor"/>
    </font>
    <font>
      <sz val="25"/>
      <color rgb="FF212832"/>
      <name val="Calibri"/>
      <family val="2"/>
      <scheme val="minor"/>
    </font>
    <font>
      <sz val="8"/>
      <name val="Calibri"/>
      <family val="2"/>
      <scheme val="minor"/>
    </font>
    <font>
      <i/>
      <sz val="13"/>
      <color theme="1"/>
      <name val="Calibri"/>
      <family val="2"/>
      <scheme val="minor"/>
    </font>
    <font>
      <b/>
      <sz val="22"/>
      <name val="Calibri"/>
      <family val="2"/>
      <scheme val="minor"/>
    </font>
    <font>
      <b/>
      <sz val="8"/>
      <color theme="0"/>
      <name val="Calibri"/>
      <family val="2"/>
      <scheme val="minor"/>
    </font>
    <font>
      <b/>
      <i/>
      <sz val="13"/>
      <color theme="1"/>
      <name val="Calibri"/>
      <family val="2"/>
      <scheme val="minor"/>
    </font>
    <font>
      <sz val="9"/>
      <color indexed="81"/>
      <name val="Tahoma"/>
      <family val="2"/>
    </font>
  </fonts>
  <fills count="36">
    <fill>
      <patternFill patternType="none"/>
    </fill>
    <fill>
      <patternFill patternType="gray125"/>
    </fill>
    <fill>
      <patternFill patternType="solid">
        <fgColor rgb="FF0070C0"/>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4" tint="0.79998168889431442"/>
        <bgColor theme="4" tint="0.79998168889431442"/>
      </patternFill>
    </fill>
    <fill>
      <patternFill patternType="solid">
        <fgColor theme="0" tint="-0.14999847407452621"/>
        <bgColor indexed="64"/>
      </patternFill>
    </fill>
    <fill>
      <patternFill patternType="solid">
        <fgColor theme="7" tint="0.39997558519241921"/>
        <bgColor indexed="64"/>
      </patternFill>
    </fill>
    <fill>
      <patternFill patternType="solid">
        <fgColor theme="8" tint="0.79998168889431442"/>
        <bgColor theme="8" tint="0.79998168889431442"/>
      </patternFill>
    </fill>
    <fill>
      <patternFill patternType="solid">
        <fgColor theme="8"/>
        <bgColor theme="8"/>
      </patternFill>
    </fill>
    <fill>
      <patternFill patternType="solid">
        <fgColor theme="4" tint="-0.249977111117893"/>
        <bgColor theme="8" tint="0.79998168889431442"/>
      </patternFill>
    </fill>
    <fill>
      <patternFill patternType="solid">
        <fgColor theme="4" tint="-0.249977111117893"/>
        <bgColor theme="4"/>
      </patternFill>
    </fill>
    <fill>
      <patternFill patternType="solid">
        <fgColor theme="4" tint="0.79998168889431442"/>
        <bgColor theme="8" tint="0.79998168889431442"/>
      </patternFill>
    </fill>
    <fill>
      <patternFill patternType="solid">
        <fgColor theme="5"/>
        <bgColor theme="8" tint="0.79998168889431442"/>
      </patternFill>
    </fill>
    <fill>
      <patternFill patternType="solid">
        <fgColor rgb="FF00676A"/>
        <bgColor indexed="64"/>
      </patternFill>
    </fill>
    <fill>
      <patternFill patternType="solid">
        <fgColor rgb="FFE8E8E8"/>
        <bgColor indexed="64"/>
      </patternFill>
    </fill>
    <fill>
      <patternFill patternType="solid">
        <fgColor rgb="FF20A59F"/>
        <bgColor indexed="64"/>
      </patternFill>
    </fill>
    <fill>
      <patternFill patternType="solid">
        <fgColor rgb="FF00676A"/>
        <bgColor rgb="FF000000"/>
      </patternFill>
    </fill>
    <fill>
      <patternFill patternType="solid">
        <fgColor rgb="FFFFFF00"/>
        <bgColor indexed="64"/>
      </patternFill>
    </fill>
    <fill>
      <patternFill patternType="solid">
        <fgColor theme="2"/>
        <bgColor indexed="64"/>
      </patternFill>
    </fill>
  </fills>
  <borders count="200">
    <border>
      <left/>
      <right/>
      <top/>
      <bottom/>
      <diagonal/>
    </border>
    <border>
      <left/>
      <right/>
      <top/>
      <bottom style="medium">
        <color indexed="64"/>
      </bottom>
      <diagonal/>
    </border>
    <border>
      <left/>
      <right/>
      <top style="medium">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style="thin">
        <color theme="4" tint="0.39997558519241921"/>
      </left>
      <right/>
      <top style="thin">
        <color theme="4" tint="0.39997558519241921"/>
      </top>
      <bottom style="thin">
        <color theme="4" tint="0.3999755851924192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theme="0" tint="-0.249977111117893"/>
      </bottom>
      <diagonal/>
    </border>
    <border>
      <left style="thin">
        <color indexed="64"/>
      </left>
      <right/>
      <top style="thin">
        <color theme="0" tint="-0.249977111117893"/>
      </top>
      <bottom style="thin">
        <color theme="0" tint="-0.249977111117893"/>
      </bottom>
      <diagonal/>
    </border>
    <border>
      <left style="thin">
        <color indexed="64"/>
      </left>
      <right/>
      <top style="thin">
        <color theme="0" tint="-0.34998626667073579"/>
      </top>
      <bottom style="thin">
        <color indexed="64"/>
      </bottom>
      <diagonal/>
    </border>
    <border>
      <left style="thin">
        <color theme="0" tint="-0.249977111117893"/>
      </left>
      <right style="thin">
        <color theme="0" tint="-0.249977111117893"/>
      </right>
      <top style="thin">
        <color indexed="64"/>
      </top>
      <bottom style="thin">
        <color theme="0" tint="-0.249977111117893"/>
      </bottom>
      <diagonal/>
    </border>
    <border>
      <left style="thin">
        <color indexed="64"/>
      </left>
      <right/>
      <top style="thin">
        <color theme="0" tint="-0.249977111117893"/>
      </top>
      <bottom style="thin">
        <color indexed="64"/>
      </bottom>
      <diagonal/>
    </border>
    <border>
      <left style="thin">
        <color indexed="64"/>
      </left>
      <right style="thin">
        <color indexed="64"/>
      </right>
      <top/>
      <bottom style="thin">
        <color indexed="64"/>
      </bottom>
      <diagonal/>
    </border>
    <border>
      <left style="thin">
        <color indexed="64"/>
      </left>
      <right/>
      <top style="thin">
        <color theme="0" tint="-0.249977111117893"/>
      </top>
      <bottom/>
      <diagonal/>
    </border>
    <border>
      <left style="thin">
        <color indexed="64"/>
      </left>
      <right/>
      <top/>
      <bottom style="thin">
        <color indexed="64"/>
      </bottom>
      <diagonal/>
    </border>
    <border>
      <left/>
      <right/>
      <top/>
      <bottom style="thin">
        <color indexed="64"/>
      </bottom>
      <diagonal/>
    </border>
    <border>
      <left style="thin">
        <color theme="0" tint="-0.249977111117893"/>
      </left>
      <right style="thin">
        <color theme="0" tint="-0.249977111117893"/>
      </right>
      <top style="thin">
        <color indexed="64"/>
      </top>
      <bottom style="thin">
        <color indexed="64"/>
      </bottom>
      <diagonal/>
    </border>
    <border>
      <left/>
      <right/>
      <top style="thin">
        <color theme="8" tint="0.39997558519241921"/>
      </top>
      <bottom style="thin">
        <color theme="8" tint="0.39997558519241921"/>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theme="8" tint="0.39997558519241921"/>
      </bottom>
      <diagonal/>
    </border>
    <border>
      <left/>
      <right/>
      <top style="thin">
        <color theme="8" tint="0.39997558519241921"/>
      </top>
      <bottom/>
      <diagonal/>
    </border>
    <border>
      <left style="thin">
        <color theme="4" tint="0.39997558519241921"/>
      </left>
      <right style="thin">
        <color theme="4" tint="0.39997558519241921"/>
      </right>
      <top style="thin">
        <color theme="8" tint="0.39997558519241921"/>
      </top>
      <bottom style="thin">
        <color theme="8" tint="0.39997558519241921"/>
      </bottom>
      <diagonal/>
    </border>
    <border>
      <left/>
      <right style="thin">
        <color indexed="64"/>
      </right>
      <top/>
      <bottom style="thin">
        <color indexed="64"/>
      </bottom>
      <diagonal/>
    </border>
    <border>
      <left style="thin">
        <color theme="4" tint="0.39997558519241921"/>
      </left>
      <right style="thin">
        <color theme="4" tint="0.39997558519241921"/>
      </right>
      <top/>
      <bottom style="thin">
        <color theme="8" tint="0.39997558519241921"/>
      </bottom>
      <diagonal/>
    </border>
    <border>
      <left style="thin">
        <color indexed="64"/>
      </left>
      <right style="thin">
        <color indexed="64"/>
      </right>
      <top style="thin">
        <color indexed="64"/>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diagonal/>
    </border>
    <border>
      <left style="thin">
        <color indexed="64"/>
      </left>
      <right style="thin">
        <color indexed="64"/>
      </right>
      <top style="thin">
        <color theme="0" tint="-0.34998626667073579"/>
      </top>
      <bottom style="thin">
        <color indexed="64"/>
      </bottom>
      <diagonal/>
    </border>
    <border>
      <left style="thin">
        <color indexed="64"/>
      </left>
      <right style="thin">
        <color indexed="64"/>
      </right>
      <top style="thin">
        <color theme="0" tint="-0.249977111117893"/>
      </top>
      <bottom style="thin">
        <color indexed="64"/>
      </bottom>
      <diagonal/>
    </border>
    <border>
      <left style="thin">
        <color indexed="64"/>
      </left>
      <right style="thin">
        <color indexed="64"/>
      </right>
      <top style="thin">
        <color indexed="64"/>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style="thin">
        <color indexed="64"/>
      </right>
      <top style="thin">
        <color theme="0" tint="-0.24994659260841701"/>
      </top>
      <bottom style="thin">
        <color indexed="64"/>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theme="0" tint="-0.24994659260841701"/>
      </left>
      <right/>
      <top style="thin">
        <color indexed="64"/>
      </top>
      <bottom style="thin">
        <color theme="0" tint="-0.24994659260841701"/>
      </bottom>
      <diagonal/>
    </border>
    <border>
      <left style="thin">
        <color theme="0" tint="-0.24994659260841701"/>
      </left>
      <right/>
      <top style="thin">
        <color theme="0" tint="-0.24994659260841701"/>
      </top>
      <bottom style="thin">
        <color indexed="64"/>
      </bottom>
      <diagonal/>
    </border>
    <border>
      <left/>
      <right style="thin">
        <color indexed="64"/>
      </right>
      <top style="thin">
        <color theme="0" tint="-0.24994659260841701"/>
      </top>
      <bottom style="thin">
        <color theme="0" tint="-0.24994659260841701"/>
      </bottom>
      <diagonal/>
    </border>
    <border>
      <left/>
      <right style="thin">
        <color indexed="64"/>
      </right>
      <top style="thin">
        <color theme="0" tint="-0.24994659260841701"/>
      </top>
      <bottom style="thin">
        <color indexed="64"/>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thin">
        <color indexed="64"/>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indexed="64"/>
      </bottom>
      <diagonal/>
    </border>
    <border>
      <left style="thin">
        <color theme="0" tint="-0.24994659260841701"/>
      </left>
      <right style="thin">
        <color indexed="64"/>
      </right>
      <top style="thin">
        <color indexed="64"/>
      </top>
      <bottom style="thin">
        <color indexed="64"/>
      </bottom>
      <diagonal/>
    </border>
    <border>
      <left style="thin">
        <color indexed="64"/>
      </left>
      <right style="thin">
        <color indexed="64"/>
      </right>
      <top style="thin">
        <color theme="0" tint="-0.24994659260841701"/>
      </top>
      <bottom/>
      <diagonal/>
    </border>
    <border>
      <left style="thin">
        <color theme="0" tint="-0.24994659260841701"/>
      </left>
      <right style="thin">
        <color indexed="64"/>
      </right>
      <top style="thin">
        <color theme="0" tint="-0.24994659260841701"/>
      </top>
      <bottom/>
      <diagonal/>
    </border>
    <border>
      <left style="thin">
        <color theme="0" tint="-0.24994659260841701"/>
      </left>
      <right style="thin">
        <color indexed="64"/>
      </right>
      <top/>
      <bottom style="thin">
        <color theme="0" tint="-0.2499465926084170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theme="1" tint="0.14999847407452621"/>
      </top>
      <bottom style="thin">
        <color indexed="64"/>
      </bottom>
      <diagonal/>
    </border>
    <border>
      <left style="thin">
        <color theme="1" tint="0.14999847407452621"/>
      </left>
      <right style="thin">
        <color theme="1" tint="0.14999847407452621"/>
      </right>
      <top style="thin">
        <color indexed="64"/>
      </top>
      <bottom style="thin">
        <color theme="1" tint="0.14999847407452621"/>
      </bottom>
      <diagonal/>
    </border>
    <border>
      <left style="thin">
        <color theme="1" tint="0.14999847407452621"/>
      </left>
      <right style="thin">
        <color theme="1" tint="0.14999847407452621"/>
      </right>
      <top style="thin">
        <color theme="1" tint="0.14999847407452621"/>
      </top>
      <bottom style="thin">
        <color theme="1" tint="0.14999847407452621"/>
      </bottom>
      <diagonal/>
    </border>
    <border>
      <left style="thin">
        <color theme="1" tint="0.14999847407452621"/>
      </left>
      <right style="thin">
        <color theme="1" tint="0.14999847407452621"/>
      </right>
      <top/>
      <bottom style="thin">
        <color theme="1" tint="0.14999847407452621"/>
      </bottom>
      <diagonal/>
    </border>
    <border>
      <left style="thin">
        <color theme="1" tint="0.14999847407452621"/>
      </left>
      <right/>
      <top style="thin">
        <color theme="1" tint="0.14999847407452621"/>
      </top>
      <bottom/>
      <diagonal/>
    </border>
    <border>
      <left style="thin">
        <color theme="1" tint="0.14999847407452621"/>
      </left>
      <right/>
      <top/>
      <bottom/>
      <diagonal/>
    </border>
    <border>
      <left style="thin">
        <color theme="1" tint="0.14999847407452621"/>
      </left>
      <right style="thin">
        <color theme="1" tint="0.14999847407452621"/>
      </right>
      <top style="thin">
        <color indexed="64"/>
      </top>
      <bottom/>
      <diagonal/>
    </border>
    <border>
      <left style="thin">
        <color theme="1" tint="0.14999847407452621"/>
      </left>
      <right style="thin">
        <color theme="1" tint="0.14999847407452621"/>
      </right>
      <top/>
      <bottom/>
      <diagonal/>
    </border>
    <border>
      <left style="thin">
        <color theme="1" tint="0.14999847407452621"/>
      </left>
      <right/>
      <top/>
      <bottom style="thin">
        <color theme="1" tint="0.14999847407452621"/>
      </bottom>
      <diagonal/>
    </border>
    <border>
      <left/>
      <right style="thin">
        <color theme="1" tint="0.14999847407452621"/>
      </right>
      <top/>
      <bottom/>
      <diagonal/>
    </border>
    <border>
      <left style="thin">
        <color theme="4" tint="0.39997558519241921"/>
      </left>
      <right style="thin">
        <color theme="4" tint="0.39997558519241921"/>
      </right>
      <top style="thin">
        <color theme="4" tint="0.39997558519241921"/>
      </top>
      <bottom style="thin">
        <color theme="8" tint="0.39997558519241921"/>
      </bottom>
      <diagonal/>
    </border>
    <border>
      <left style="thin">
        <color theme="4" tint="0.39997558519241921"/>
      </left>
      <right style="thin">
        <color theme="4" tint="0.39997558519241921"/>
      </right>
      <top style="thin">
        <color theme="8" tint="0.39997558519241921"/>
      </top>
      <bottom style="thin">
        <color theme="4" tint="0.39997558519241921"/>
      </bottom>
      <diagonal/>
    </border>
    <border>
      <left style="thin">
        <color theme="0" tint="-0.249977111117893"/>
      </left>
      <right style="thin">
        <color theme="0" tint="-0.249977111117893"/>
      </right>
      <top style="thin">
        <color theme="0" tint="-0.249977111117893"/>
      </top>
      <bottom/>
      <diagonal/>
    </border>
    <border>
      <left style="thin">
        <color theme="4" tint="0.39997558519241921"/>
      </left>
      <right style="thin">
        <color theme="4" tint="0.39997558519241921"/>
      </right>
      <top/>
      <bottom/>
      <diagonal/>
    </border>
    <border>
      <left/>
      <right style="thin">
        <color indexed="64"/>
      </right>
      <top style="thin">
        <color theme="8" tint="0.39997558519241921"/>
      </top>
      <bottom/>
      <diagonal/>
    </border>
    <border>
      <left style="thin">
        <color theme="4" tint="0.39997558519241921"/>
      </left>
      <right style="thin">
        <color theme="4" tint="0.39997558519241921"/>
      </right>
      <top style="thin">
        <color theme="8" tint="0.39997558519241921"/>
      </top>
      <bottom/>
      <diagonal/>
    </border>
    <border>
      <left/>
      <right/>
      <top style="medium">
        <color theme="8" tint="-0.499984740745262"/>
      </top>
      <bottom style="medium">
        <color theme="8" tint="-0.499984740745262"/>
      </bottom>
      <diagonal/>
    </border>
    <border>
      <left style="medium">
        <color theme="8" tint="-0.499984740745262"/>
      </left>
      <right/>
      <top style="medium">
        <color theme="8" tint="-0.499984740745262"/>
      </top>
      <bottom style="medium">
        <color theme="8" tint="-0.499984740745262"/>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indexed="64"/>
      </left>
      <right/>
      <top style="medium">
        <color indexed="64"/>
      </top>
      <bottom style="thin">
        <color theme="0" tint="-0.24994659260841701"/>
      </bottom>
      <diagonal/>
    </border>
    <border>
      <left/>
      <right style="thin">
        <color indexed="64"/>
      </right>
      <top style="medium">
        <color indexed="64"/>
      </top>
      <bottom style="thin">
        <color theme="0" tint="-0.24994659260841701"/>
      </bottom>
      <diagonal/>
    </border>
    <border>
      <left/>
      <right style="thin">
        <color theme="0" tint="-0.24994659260841701"/>
      </right>
      <top style="medium">
        <color indexed="64"/>
      </top>
      <bottom style="thin">
        <color indexed="64"/>
      </bottom>
      <diagonal/>
    </border>
    <border>
      <left style="thin">
        <color indexed="64"/>
      </left>
      <right style="thin">
        <color theme="0" tint="-0.24994659260841701"/>
      </right>
      <top style="medium">
        <color indexed="64"/>
      </top>
      <bottom style="thin">
        <color indexed="64"/>
      </bottom>
      <diagonal/>
    </border>
    <border>
      <left style="medium">
        <color indexed="64"/>
      </left>
      <right style="thin">
        <color theme="0" tint="-0.24994659260841701"/>
      </right>
      <top style="thin">
        <color theme="0" tint="-0.24994659260841701"/>
      </top>
      <bottom style="thin">
        <color indexed="64"/>
      </bottom>
      <diagonal/>
    </border>
    <border>
      <left style="medium">
        <color indexed="64"/>
      </left>
      <right style="thin">
        <color indexed="64"/>
      </right>
      <top style="thin">
        <color indexed="64"/>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medium">
        <color indexed="64"/>
      </right>
      <top/>
      <bottom/>
      <diagonal/>
    </border>
    <border>
      <left/>
      <right/>
      <top/>
      <bottom style="medium">
        <color rgb="FF00676A"/>
      </bottom>
      <diagonal/>
    </border>
    <border>
      <left/>
      <right/>
      <top style="medium">
        <color rgb="FF00676A"/>
      </top>
      <bottom style="medium">
        <color rgb="FF00676A"/>
      </bottom>
      <diagonal/>
    </border>
    <border>
      <left style="medium">
        <color rgb="FF00676A"/>
      </left>
      <right/>
      <top style="medium">
        <color rgb="FF00676A"/>
      </top>
      <bottom style="medium">
        <color rgb="FF00676A"/>
      </bottom>
      <diagonal/>
    </border>
    <border>
      <left/>
      <right style="medium">
        <color rgb="FF00676A"/>
      </right>
      <top style="medium">
        <color rgb="FF00676A"/>
      </top>
      <bottom style="medium">
        <color rgb="FF00676A"/>
      </bottom>
      <diagonal/>
    </border>
    <border>
      <left/>
      <right style="medium">
        <color rgb="FF00676A"/>
      </right>
      <top style="medium">
        <color theme="8" tint="-0.499984740745262"/>
      </top>
      <bottom style="medium">
        <color theme="8" tint="-0.499984740745262"/>
      </bottom>
      <diagonal/>
    </border>
    <border>
      <left style="thin">
        <color theme="0" tint="-0.34998626667073579"/>
      </left>
      <right/>
      <top style="thin">
        <color indexed="64"/>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style="thin">
        <color theme="0" tint="-0.34998626667073579"/>
      </left>
      <right/>
      <top style="thin">
        <color indexed="64"/>
      </top>
      <bottom style="thin">
        <color indexed="64"/>
      </bottom>
      <diagonal/>
    </border>
    <border>
      <left style="medium">
        <color indexed="64"/>
      </left>
      <right style="thin">
        <color indexed="64"/>
      </right>
      <top style="thin">
        <color theme="0" tint="-0.24994659260841701"/>
      </top>
      <bottom/>
      <diagonal/>
    </border>
    <border>
      <left style="medium">
        <color indexed="64"/>
      </left>
      <right style="thin">
        <color indexed="64"/>
      </right>
      <top style="thin">
        <color theme="0" tint="-0.24994659260841701"/>
      </top>
      <bottom style="medium">
        <color indexed="64"/>
      </bottom>
      <diagonal/>
    </border>
    <border>
      <left style="thin">
        <color indexed="64"/>
      </left>
      <right style="thin">
        <color indexed="64"/>
      </right>
      <top style="thin">
        <color theme="0" tint="-0.24994659260841701"/>
      </top>
      <bottom style="medium">
        <color indexed="64"/>
      </bottom>
      <diagonal/>
    </border>
    <border>
      <left style="thin">
        <color indexed="64"/>
      </left>
      <right/>
      <top style="thin">
        <color theme="0" tint="-0.24994659260841701"/>
      </top>
      <bottom style="medium">
        <color indexed="64"/>
      </bottom>
      <diagonal/>
    </border>
    <border>
      <left/>
      <right style="thin">
        <color indexed="64"/>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thin">
        <color theme="0" tint="-0.24994659260841701"/>
      </left>
      <right style="medium">
        <color indexed="64"/>
      </right>
      <top style="thin">
        <color theme="0" tint="-0.24994659260841701"/>
      </top>
      <bottom style="medium">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right/>
      <top/>
      <bottom style="thin">
        <color theme="2" tint="-0.249977111117893"/>
      </bottom>
      <diagonal/>
    </border>
    <border>
      <left/>
      <right/>
      <top style="thin">
        <color theme="2" tint="-0.249977111117893"/>
      </top>
      <bottom style="thin">
        <color theme="2" tint="-0.249977111117893"/>
      </bottom>
      <diagonal/>
    </border>
    <border>
      <left style="thin">
        <color theme="2" tint="-0.249977111117893"/>
      </left>
      <right style="thin">
        <color theme="2" tint="-0.249977111117893"/>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0.249977111117893"/>
      </right>
      <top/>
      <bottom style="thin">
        <color theme="2" tint="-0.249977111117893"/>
      </bottom>
      <diagonal/>
    </border>
    <border diagonalUp="1" diagonalDown="1">
      <left style="thin">
        <color theme="2" tint="-0.249977111117893"/>
      </left>
      <right style="thin">
        <color theme="2" tint="-0.249977111117893"/>
      </right>
      <top style="thin">
        <color theme="2" tint="-0.249977111117893"/>
      </top>
      <bottom style="thin">
        <color theme="2" tint="-0.249977111117893"/>
      </bottom>
      <diagonal style="thin">
        <color theme="2" tint="-0.499984740745262"/>
      </diagonal>
    </border>
    <border diagonalUp="1" diagonalDown="1">
      <left style="thin">
        <color theme="2" tint="-0.249977111117893"/>
      </left>
      <right style="thin">
        <color theme="2" tint="-0.249977111117893"/>
      </right>
      <top style="thin">
        <color theme="2" tint="-0.249977111117893"/>
      </top>
      <bottom style="thin">
        <color theme="2" tint="-0.249977111117893"/>
      </bottom>
      <diagonal style="thin">
        <color theme="6" tint="-0.24994659260841701"/>
      </diagonal>
    </border>
    <border>
      <left/>
      <right/>
      <top style="thin">
        <color theme="2" tint="-0.249977111117893"/>
      </top>
      <bottom style="thin">
        <color indexed="64"/>
      </bottom>
      <diagonal/>
    </border>
    <border>
      <left style="thin">
        <color theme="2" tint="-0.249977111117893"/>
      </left>
      <right style="thin">
        <color theme="2" tint="-0.249977111117893"/>
      </right>
      <top style="thin">
        <color theme="2" tint="-0.249977111117893"/>
      </top>
      <bottom style="thin">
        <color indexed="64"/>
      </bottom>
      <diagonal/>
    </border>
    <border>
      <left style="thin">
        <color theme="2" tint="-0.499984740745262"/>
      </left>
      <right/>
      <top style="thin">
        <color indexed="64"/>
      </top>
      <bottom style="thin">
        <color indexed="64"/>
      </bottom>
      <diagonal/>
    </border>
    <border>
      <left style="thin">
        <color theme="2" tint="-0.499984740745262"/>
      </left>
      <right style="thin">
        <color theme="2" tint="-0.499984740745262"/>
      </right>
      <top style="thin">
        <color indexed="64"/>
      </top>
      <bottom style="thin">
        <color indexed="64"/>
      </bottom>
      <diagonal/>
    </border>
    <border>
      <left/>
      <right style="thin">
        <color theme="2" tint="-0.249977111117893"/>
      </right>
      <top/>
      <bottom style="thin">
        <color theme="2" tint="-0.249977111117893"/>
      </bottom>
      <diagonal/>
    </border>
    <border>
      <left/>
      <right style="thin">
        <color theme="2" tint="-0.249977111117893"/>
      </right>
      <top style="thin">
        <color theme="2" tint="-0.249977111117893"/>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theme="2" tint="-0.249977111117893"/>
      </right>
      <top/>
      <bottom style="thin">
        <color theme="2" tint="-0.249977111117893"/>
      </bottom>
      <diagonal/>
    </border>
    <border>
      <left/>
      <right style="medium">
        <color indexed="64"/>
      </right>
      <top/>
      <bottom style="thin">
        <color theme="2" tint="-0.249977111117893"/>
      </bottom>
      <diagonal/>
    </border>
    <border>
      <left style="medium">
        <color indexed="64"/>
      </left>
      <right style="thin">
        <color theme="2" tint="-0.249977111117893"/>
      </right>
      <top style="thin">
        <color theme="2" tint="-0.249977111117893"/>
      </top>
      <bottom style="thin">
        <color theme="2" tint="-0.249977111117893"/>
      </bottom>
      <diagonal/>
    </border>
    <border>
      <left/>
      <right style="medium">
        <color indexed="64"/>
      </right>
      <top style="thin">
        <color theme="2" tint="-0.249977111117893"/>
      </top>
      <bottom style="thin">
        <color theme="2" tint="-0.249977111117893"/>
      </bottom>
      <diagonal/>
    </border>
    <border>
      <left style="medium">
        <color indexed="64"/>
      </left>
      <right style="thin">
        <color theme="2" tint="-0.249977111117893"/>
      </right>
      <top style="thin">
        <color theme="2" tint="-0.249977111117893"/>
      </top>
      <bottom style="thin">
        <color indexed="64"/>
      </bottom>
      <diagonal/>
    </border>
    <border>
      <left/>
      <right style="medium">
        <color indexed="64"/>
      </right>
      <top style="thin">
        <color theme="2" tint="-0.249977111117893"/>
      </top>
      <bottom style="thin">
        <color indexed="64"/>
      </bottom>
      <diagonal/>
    </border>
    <border>
      <left style="medium">
        <color indexed="64"/>
      </left>
      <right style="thin">
        <color theme="2" tint="-0.499984740745262"/>
      </right>
      <top style="thin">
        <color indexed="64"/>
      </top>
      <bottom style="thin">
        <color indexed="64"/>
      </bottom>
      <diagonal/>
    </border>
    <border>
      <left style="medium">
        <color indexed="64"/>
      </left>
      <right style="thin">
        <color theme="2" tint="-0.499984740745262"/>
      </right>
      <top/>
      <bottom style="medium">
        <color indexed="64"/>
      </bottom>
      <diagonal/>
    </border>
    <border>
      <left style="thin">
        <color theme="2" tint="-0.499984740745262"/>
      </left>
      <right style="thin">
        <color theme="2" tint="-0.499984740745262"/>
      </right>
      <top/>
      <bottom style="medium">
        <color indexed="64"/>
      </bottom>
      <diagonal/>
    </border>
    <border>
      <left style="thin">
        <color theme="2" tint="-0.499984740745262"/>
      </left>
      <right/>
      <top/>
      <bottom style="medium">
        <color indexed="64"/>
      </bottom>
      <diagonal/>
    </border>
    <border>
      <left style="thin">
        <color indexed="64"/>
      </left>
      <right style="thin">
        <color indexed="64"/>
      </right>
      <top/>
      <bottom style="thin">
        <color theme="0" tint="-0.24994659260841701"/>
      </bottom>
      <diagonal/>
    </border>
    <border>
      <left style="thin">
        <color indexed="64"/>
      </left>
      <right style="thin">
        <color indexed="64"/>
      </right>
      <top style="thin">
        <color indexed="64"/>
      </top>
      <bottom style="thin">
        <color theme="2" tint="-0.249977111117893"/>
      </bottom>
      <diagonal/>
    </border>
    <border>
      <left style="thin">
        <color indexed="64"/>
      </left>
      <right style="thin">
        <color indexed="64"/>
      </right>
      <top style="thin">
        <color theme="0" tint="-0.24994659260841701"/>
      </top>
      <bottom style="thin">
        <color theme="2" tint="-0.249977111117893"/>
      </bottom>
      <diagonal/>
    </border>
    <border>
      <left style="thin">
        <color indexed="64"/>
      </left>
      <right/>
      <top style="thin">
        <color theme="0" tint="-0.24994659260841701"/>
      </top>
      <bottom/>
      <diagonal/>
    </border>
    <border>
      <left/>
      <right style="thin">
        <color indexed="64"/>
      </right>
      <top style="thin">
        <color theme="0" tint="-0.24994659260841701"/>
      </top>
      <bottom/>
      <diagonal/>
    </border>
    <border>
      <left style="thin">
        <color indexed="64"/>
      </left>
      <right/>
      <top style="thin">
        <color theme="2" tint="-0.249977111117893"/>
      </top>
      <bottom style="thin">
        <color theme="0" tint="-0.24994659260841701"/>
      </bottom>
      <diagonal/>
    </border>
    <border>
      <left/>
      <right style="thin">
        <color indexed="64"/>
      </right>
      <top style="thin">
        <color theme="2" tint="-0.249977111117893"/>
      </top>
      <bottom style="thin">
        <color theme="0" tint="-0.24994659260841701"/>
      </bottom>
      <diagonal/>
    </border>
    <border>
      <left/>
      <right style="thin">
        <color indexed="64"/>
      </right>
      <top/>
      <bottom style="thin">
        <color theme="0" tint="-0.24994659260841701"/>
      </bottom>
      <diagonal/>
    </border>
    <border>
      <left style="thin">
        <color theme="0" tint="-0.24994659260841701"/>
      </left>
      <right style="medium">
        <color indexed="64"/>
      </right>
      <top/>
      <bottom style="thin">
        <color theme="0" tint="-0.24994659260841701"/>
      </bottom>
      <diagonal/>
    </border>
    <border>
      <left style="thin">
        <color theme="0" tint="-0.24994659260841701"/>
      </left>
      <right style="thin">
        <color indexed="64"/>
      </right>
      <top style="thin">
        <color theme="0" tint="-0.24994659260841701"/>
      </top>
      <bottom style="thin">
        <color theme="2" tint="-0.249977111117893"/>
      </bottom>
      <diagonal/>
    </border>
    <border>
      <left style="thin">
        <color theme="0" tint="-0.24994659260841701"/>
      </left>
      <right style="medium">
        <color indexed="64"/>
      </right>
      <top style="thin">
        <color theme="0" tint="-0.24994659260841701"/>
      </top>
      <bottom style="thin">
        <color theme="2" tint="-0.249977111117893"/>
      </bottom>
      <diagonal/>
    </border>
    <border>
      <left style="thin">
        <color indexed="64"/>
      </left>
      <right/>
      <top style="thin">
        <color indexed="64"/>
      </top>
      <bottom style="thin">
        <color theme="2" tint="-0.249977111117893"/>
      </bottom>
      <diagonal/>
    </border>
    <border>
      <left style="thin">
        <color indexed="64"/>
      </left>
      <right/>
      <top/>
      <bottom style="thin">
        <color theme="0" tint="-0.24994659260841701"/>
      </bottom>
      <diagonal/>
    </border>
    <border>
      <left style="thin">
        <color theme="0" tint="-0.24994659260841701"/>
      </left>
      <right style="thin">
        <color indexed="64"/>
      </right>
      <top style="thin">
        <color indexed="64"/>
      </top>
      <bottom style="thin">
        <color theme="2" tint="-0.249977111117893"/>
      </bottom>
      <diagonal/>
    </border>
    <border>
      <left style="thin">
        <color theme="0" tint="-0.24994659260841701"/>
      </left>
      <right style="medium">
        <color indexed="64"/>
      </right>
      <top style="thin">
        <color indexed="64"/>
      </top>
      <bottom style="thin">
        <color theme="2" tint="-0.249977111117893"/>
      </bottom>
      <diagonal/>
    </border>
    <border>
      <left/>
      <right style="thin">
        <color indexed="64"/>
      </right>
      <top style="thin">
        <color indexed="64"/>
      </top>
      <bottom style="thin">
        <color theme="2" tint="-0.249977111117893"/>
      </bottom>
      <diagonal/>
    </border>
    <border>
      <left style="thin">
        <color indexed="64"/>
      </left>
      <right/>
      <top style="thin">
        <color theme="0" tint="-0.24994659260841701"/>
      </top>
      <bottom style="thin">
        <color theme="2" tint="-0.249977111117893"/>
      </bottom>
      <diagonal/>
    </border>
    <border>
      <left/>
      <right style="thin">
        <color indexed="64"/>
      </right>
      <top style="thin">
        <color theme="0" tint="-0.24994659260841701"/>
      </top>
      <bottom style="thin">
        <color theme="2" tint="-0.249977111117893"/>
      </bottom>
      <diagonal/>
    </border>
    <border>
      <left style="thin">
        <color indexed="64"/>
      </left>
      <right/>
      <top style="thin">
        <color theme="2" tint="-0.249977111117893"/>
      </top>
      <bottom style="thin">
        <color theme="2" tint="-0.249977111117893"/>
      </bottom>
      <diagonal/>
    </border>
    <border>
      <left style="thin">
        <color indexed="64"/>
      </left>
      <right style="thin">
        <color indexed="64"/>
      </right>
      <top style="thin">
        <color theme="2" tint="-0.249977111117893"/>
      </top>
      <bottom style="thin">
        <color theme="2" tint="-0.249977111117893"/>
      </bottom>
      <diagonal/>
    </border>
    <border>
      <left style="thin">
        <color theme="0" tint="-0.24994659260841701"/>
      </left>
      <right style="thin">
        <color indexed="64"/>
      </right>
      <top style="thin">
        <color theme="2" tint="-0.249977111117893"/>
      </top>
      <bottom style="thin">
        <color theme="2" tint="-0.249977111117893"/>
      </bottom>
      <diagonal/>
    </border>
    <border>
      <left style="thin">
        <color theme="0" tint="-0.24994659260841701"/>
      </left>
      <right style="medium">
        <color indexed="64"/>
      </right>
      <top style="thin">
        <color theme="2" tint="-0.249977111117893"/>
      </top>
      <bottom style="thin">
        <color theme="2" tint="-0.249977111117893"/>
      </bottom>
      <diagonal/>
    </border>
    <border>
      <left/>
      <right style="thin">
        <color indexed="64"/>
      </right>
      <top style="thin">
        <color theme="2" tint="-0.249977111117893"/>
      </top>
      <bottom style="thin">
        <color theme="2" tint="-0.249977111117893"/>
      </bottom>
      <diagonal/>
    </border>
    <border>
      <left style="thin">
        <color indexed="64"/>
      </left>
      <right/>
      <top style="thin">
        <color theme="2" tint="-0.249977111117893"/>
      </top>
      <bottom style="thin">
        <color indexed="64"/>
      </bottom>
      <diagonal/>
    </border>
    <border>
      <left style="thin">
        <color indexed="64"/>
      </left>
      <right style="thin">
        <color indexed="64"/>
      </right>
      <top style="thin">
        <color theme="2" tint="-0.249977111117893"/>
      </top>
      <bottom style="thin">
        <color indexed="64"/>
      </bottom>
      <diagonal/>
    </border>
    <border>
      <left style="thin">
        <color theme="0" tint="-0.24994659260841701"/>
      </left>
      <right style="thin">
        <color indexed="64"/>
      </right>
      <top style="thin">
        <color theme="2" tint="-0.249977111117893"/>
      </top>
      <bottom style="thin">
        <color indexed="64"/>
      </bottom>
      <diagonal/>
    </border>
    <border>
      <left style="thin">
        <color theme="0" tint="-0.24994659260841701"/>
      </left>
      <right style="medium">
        <color indexed="64"/>
      </right>
      <top style="thin">
        <color theme="2" tint="-0.249977111117893"/>
      </top>
      <bottom style="thin">
        <color indexed="64"/>
      </bottom>
      <diagonal/>
    </border>
    <border>
      <left/>
      <right style="thin">
        <color indexed="64"/>
      </right>
      <top style="thin">
        <color theme="2" tint="-0.249977111117893"/>
      </top>
      <bottom style="thin">
        <color indexed="64"/>
      </bottom>
      <diagonal/>
    </border>
    <border>
      <left style="thin">
        <color theme="2" tint="-0.249977111117893"/>
      </left>
      <right/>
      <top style="thin">
        <color indexed="64"/>
      </top>
      <bottom style="thin">
        <color theme="2" tint="-0.249977111117893"/>
      </bottom>
      <diagonal/>
    </border>
    <border>
      <left/>
      <right/>
      <top style="thin">
        <color indexed="64"/>
      </top>
      <bottom style="thin">
        <color theme="2" tint="-0.249977111117893"/>
      </bottom>
      <diagonal/>
    </border>
    <border>
      <left/>
      <right style="medium">
        <color indexed="64"/>
      </right>
      <top style="thin">
        <color indexed="64"/>
      </top>
      <bottom style="thin">
        <color theme="2" tint="-0.249977111117893"/>
      </bottom>
      <diagonal/>
    </border>
    <border>
      <left style="thin">
        <color indexed="64"/>
      </left>
      <right style="thin">
        <color indexed="64"/>
      </right>
      <top style="thin">
        <color theme="0" tint="-0.249977111117893"/>
      </top>
      <bottom style="thin">
        <color theme="2" tint="-0.249977111117893"/>
      </bottom>
      <diagonal/>
    </border>
    <border>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s>
  <cellStyleXfs count="7">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applyNumberFormat="0" applyProtection="0">
      <alignment vertical="center"/>
    </xf>
    <xf numFmtId="0" fontId="5" fillId="0" borderId="0">
      <alignment vertical="center"/>
    </xf>
    <xf numFmtId="0" fontId="21" fillId="0" borderId="0" applyNumberFormat="0" applyProtection="0">
      <alignment vertical="center"/>
    </xf>
    <xf numFmtId="43" fontId="1" fillId="0" borderId="0" applyFont="0" applyFill="0" applyBorder="0" applyAlignment="0" applyProtection="0"/>
  </cellStyleXfs>
  <cellXfs count="681">
    <xf numFmtId="0" fontId="0" fillId="0" borderId="0" xfId="0"/>
    <xf numFmtId="0" fontId="0" fillId="0" borderId="0" xfId="0" applyProtection="1">
      <protection hidden="1"/>
    </xf>
    <xf numFmtId="0" fontId="5" fillId="0" borderId="0" xfId="4" applyProtection="1">
      <alignment vertical="center"/>
      <protection locked="0" hidden="1"/>
    </xf>
    <xf numFmtId="0" fontId="0" fillId="0" borderId="0" xfId="0" applyProtection="1">
      <protection locked="0" hidden="1"/>
    </xf>
    <xf numFmtId="0" fontId="0" fillId="0" borderId="0" xfId="0" applyProtection="1">
      <protection locked="0"/>
    </xf>
    <xf numFmtId="0" fontId="14" fillId="0" borderId="0" xfId="0" applyFont="1" applyProtection="1">
      <protection locked="0"/>
    </xf>
    <xf numFmtId="0" fontId="14" fillId="0" borderId="0" xfId="0" applyFont="1"/>
    <xf numFmtId="0" fontId="14" fillId="0" borderId="0" xfId="0" applyFont="1" applyAlignment="1">
      <alignment horizontal="left" vertical="top"/>
    </xf>
    <xf numFmtId="0" fontId="0" fillId="0" borderId="0" xfId="0" applyAlignment="1">
      <alignment horizontal="left" vertical="top"/>
    </xf>
    <xf numFmtId="0" fontId="17" fillId="0" borderId="0" xfId="0" applyFont="1" applyAlignment="1">
      <alignment horizontal="left" vertical="top"/>
    </xf>
    <xf numFmtId="0" fontId="3" fillId="0" borderId="0" xfId="0" applyFont="1" applyAlignment="1" applyProtection="1">
      <alignment vertical="top" wrapText="1"/>
      <protection locked="0"/>
    </xf>
    <xf numFmtId="0" fontId="9" fillId="0" borderId="0" xfId="0" applyFont="1" applyAlignment="1">
      <alignment vertical="center"/>
    </xf>
    <xf numFmtId="0" fontId="0" fillId="0" borderId="0" xfId="0" applyAlignment="1">
      <alignment vertical="center"/>
    </xf>
    <xf numFmtId="0" fontId="0" fillId="0" borderId="0" xfId="0" applyAlignment="1" applyProtection="1">
      <alignment horizontal="center" wrapText="1"/>
      <protection locked="0"/>
    </xf>
    <xf numFmtId="0" fontId="0" fillId="0" borderId="0" xfId="0" applyAlignment="1" applyProtection="1">
      <alignment horizontal="center"/>
      <protection locked="0"/>
    </xf>
    <xf numFmtId="0" fontId="0" fillId="0" borderId="25" xfId="0" applyBorder="1" applyAlignment="1">
      <alignment vertical="center"/>
    </xf>
    <xf numFmtId="0" fontId="0" fillId="0" borderId="4" xfId="0" applyBorder="1" applyAlignment="1">
      <alignment vertical="center"/>
    </xf>
    <xf numFmtId="0" fontId="0" fillId="0" borderId="4" xfId="0" applyBorder="1" applyAlignment="1">
      <alignment horizontal="center" vertical="center"/>
    </xf>
    <xf numFmtId="0" fontId="14" fillId="0" borderId="0" xfId="0" applyFont="1" applyAlignment="1">
      <alignment horizontal="left" wrapText="1"/>
    </xf>
    <xf numFmtId="0" fontId="36" fillId="0" borderId="0" xfId="3" applyFont="1" applyAlignment="1" applyProtection="1">
      <alignment horizontal="left" vertical="center"/>
      <protection locked="0" hidden="1"/>
    </xf>
    <xf numFmtId="0" fontId="5" fillId="0" borderId="0" xfId="4" applyAlignment="1" applyProtection="1">
      <alignment horizontal="center" vertical="center"/>
      <protection locked="0" hidden="1"/>
    </xf>
    <xf numFmtId="0" fontId="4" fillId="0" borderId="0" xfId="3" applyProtection="1">
      <alignment vertical="center"/>
      <protection locked="0" hidden="1"/>
    </xf>
    <xf numFmtId="0" fontId="37" fillId="18" borderId="4" xfId="0" applyFont="1" applyFill="1" applyBorder="1" applyAlignment="1" applyProtection="1">
      <alignment vertical="center"/>
      <protection hidden="1"/>
    </xf>
    <xf numFmtId="0" fontId="37" fillId="18" borderId="0" xfId="0" applyFont="1" applyFill="1" applyAlignment="1" applyProtection="1">
      <alignment vertical="center"/>
      <protection hidden="1"/>
    </xf>
    <xf numFmtId="0" fontId="22" fillId="0" borderId="0" xfId="0" applyFont="1" applyProtection="1">
      <protection locked="0" hidden="1"/>
    </xf>
    <xf numFmtId="0" fontId="23" fillId="0" borderId="0" xfId="0" applyFont="1" applyAlignment="1" applyProtection="1">
      <alignment horizontal="center"/>
      <protection locked="0" hidden="1"/>
    </xf>
    <xf numFmtId="0" fontId="0" fillId="0" borderId="0" xfId="0" applyAlignment="1" applyProtection="1">
      <alignment horizontal="center"/>
      <protection locked="0" hidden="1"/>
    </xf>
    <xf numFmtId="0" fontId="37" fillId="18" borderId="29" xfId="0" applyFont="1" applyFill="1" applyBorder="1" applyAlignment="1" applyProtection="1">
      <alignment vertical="center"/>
      <protection hidden="1"/>
    </xf>
    <xf numFmtId="0" fontId="3" fillId="0" borderId="0" xfId="0" applyFont="1" applyAlignment="1" applyProtection="1">
      <alignment horizontal="center"/>
      <protection locked="0" hidden="1"/>
    </xf>
    <xf numFmtId="0" fontId="37" fillId="0" borderId="0" xfId="0" applyFont="1" applyAlignment="1" applyProtection="1">
      <alignment vertical="center"/>
      <protection hidden="1"/>
    </xf>
    <xf numFmtId="0" fontId="37" fillId="18" borderId="16" xfId="0" applyFont="1" applyFill="1" applyBorder="1" applyAlignment="1" applyProtection="1">
      <alignment vertical="center"/>
      <protection hidden="1"/>
    </xf>
    <xf numFmtId="0" fontId="0" fillId="0" borderId="31" xfId="0" applyBorder="1" applyAlignment="1" applyProtection="1">
      <alignment vertical="center"/>
      <protection hidden="1"/>
    </xf>
    <xf numFmtId="0" fontId="0" fillId="0" borderId="0" xfId="0" applyAlignment="1" applyProtection="1">
      <alignment vertical="center"/>
      <protection hidden="1"/>
    </xf>
    <xf numFmtId="0" fontId="0" fillId="21" borderId="31" xfId="0" applyFill="1" applyBorder="1" applyAlignment="1" applyProtection="1">
      <alignment vertical="center"/>
      <protection hidden="1"/>
    </xf>
    <xf numFmtId="167" fontId="30" fillId="23" borderId="35" xfId="6" applyNumberFormat="1" applyFont="1" applyFill="1" applyBorder="1" applyAlignment="1" applyProtection="1">
      <alignment horizontal="center" vertical="center"/>
      <protection hidden="1"/>
    </xf>
    <xf numFmtId="0" fontId="6" fillId="0" borderId="0" xfId="0" applyFont="1" applyAlignment="1" applyProtection="1">
      <alignment vertical="center" wrapText="1"/>
      <protection locked="0" hidden="1"/>
    </xf>
    <xf numFmtId="0" fontId="39" fillId="0" borderId="0" xfId="0" applyFont="1" applyProtection="1">
      <protection locked="0" hidden="1"/>
    </xf>
    <xf numFmtId="0" fontId="40" fillId="0" borderId="0" xfId="0" applyFont="1" applyProtection="1">
      <protection locked="0" hidden="1"/>
    </xf>
    <xf numFmtId="164" fontId="30" fillId="0" borderId="0" xfId="2" applyNumberFormat="1" applyFont="1" applyFill="1" applyBorder="1" applyAlignment="1" applyProtection="1">
      <alignment horizontal="right"/>
      <protection hidden="1"/>
    </xf>
    <xf numFmtId="0" fontId="6" fillId="0" borderId="0" xfId="0" applyFont="1" applyAlignment="1" applyProtection="1">
      <alignment vertical="center" wrapText="1"/>
      <protection hidden="1"/>
    </xf>
    <xf numFmtId="0" fontId="31" fillId="0" borderId="0" xfId="0" applyFont="1" applyAlignment="1" applyProtection="1">
      <alignment horizontal="left" vertical="center" wrapText="1"/>
      <protection hidden="1"/>
    </xf>
    <xf numFmtId="0" fontId="13" fillId="0" borderId="0" xfId="0" applyFont="1" applyAlignment="1" applyProtection="1">
      <alignment vertical="center" wrapText="1"/>
      <protection hidden="1"/>
    </xf>
    <xf numFmtId="164" fontId="31" fillId="0" borderId="0" xfId="1" applyFont="1" applyFill="1" applyBorder="1" applyAlignment="1" applyProtection="1">
      <alignment vertical="center" wrapText="1"/>
      <protection hidden="1"/>
    </xf>
    <xf numFmtId="0" fontId="7" fillId="0" borderId="0" xfId="3" applyFont="1" applyAlignment="1" applyProtection="1">
      <alignment horizontal="left" vertical="center" wrapText="1"/>
      <protection hidden="1"/>
    </xf>
    <xf numFmtId="0" fontId="8" fillId="0" borderId="0" xfId="3" applyFont="1" applyAlignment="1" applyProtection="1">
      <alignment horizontal="left" vertical="center"/>
      <protection locked="0" hidden="1"/>
    </xf>
    <xf numFmtId="0" fontId="2" fillId="0" borderId="0" xfId="0" applyFont="1" applyAlignment="1">
      <alignment vertical="top" wrapText="1"/>
    </xf>
    <xf numFmtId="0" fontId="2" fillId="2" borderId="0" xfId="0" applyFont="1" applyFill="1" applyAlignment="1">
      <alignment vertical="top" wrapText="1"/>
    </xf>
    <xf numFmtId="0" fontId="0" fillId="16" borderId="36" xfId="0" applyFill="1" applyBorder="1" applyAlignment="1">
      <alignment vertical="center"/>
    </xf>
    <xf numFmtId="0" fontId="0" fillId="16" borderId="37" xfId="0" applyFill="1" applyBorder="1" applyAlignment="1">
      <alignment vertical="center"/>
    </xf>
    <xf numFmtId="0" fontId="0" fillId="14" borderId="36" xfId="0" applyFill="1" applyBorder="1" applyAlignment="1">
      <alignment vertical="center"/>
    </xf>
    <xf numFmtId="0" fontId="0" fillId="14" borderId="37" xfId="0" applyFill="1" applyBorder="1" applyAlignment="1">
      <alignment vertical="center"/>
    </xf>
    <xf numFmtId="0" fontId="0" fillId="14" borderId="3" xfId="0" applyFill="1" applyBorder="1" applyAlignment="1">
      <alignment vertical="center"/>
    </xf>
    <xf numFmtId="0" fontId="0" fillId="20" borderId="36" xfId="0" applyFill="1" applyBorder="1" applyAlignment="1">
      <alignment vertical="center"/>
    </xf>
    <xf numFmtId="0" fontId="0" fillId="20" borderId="37" xfId="0" applyFill="1" applyBorder="1" applyAlignment="1">
      <alignment vertical="center"/>
    </xf>
    <xf numFmtId="0" fontId="0" fillId="14" borderId="42" xfId="0" applyFill="1" applyBorder="1" applyAlignment="1">
      <alignment vertical="center"/>
    </xf>
    <xf numFmtId="0" fontId="0" fillId="0" borderId="0" xfId="0" applyAlignment="1">
      <alignment horizontal="left" vertical="center" wrapText="1"/>
    </xf>
    <xf numFmtId="0" fontId="0" fillId="0" borderId="0" xfId="0" applyAlignment="1" applyProtection="1">
      <alignment horizontal="left" vertical="center"/>
      <protection hidden="1"/>
    </xf>
    <xf numFmtId="0" fontId="0" fillId="0" borderId="0" xfId="0" applyAlignment="1">
      <alignment horizontal="left" vertical="center"/>
    </xf>
    <xf numFmtId="0" fontId="0" fillId="0" borderId="0" xfId="0" applyAlignment="1">
      <alignment vertical="center" wrapText="1"/>
    </xf>
    <xf numFmtId="0" fontId="0" fillId="14" borderId="0" xfId="0" applyFill="1"/>
    <xf numFmtId="0" fontId="0" fillId="0" borderId="0" xfId="0" applyAlignment="1">
      <alignment wrapText="1"/>
    </xf>
    <xf numFmtId="0" fontId="0" fillId="0" borderId="0" xfId="0" applyAlignment="1" applyProtection="1">
      <alignment vertical="center" wrapText="1"/>
      <protection locked="0"/>
    </xf>
    <xf numFmtId="0" fontId="0" fillId="11" borderId="0" xfId="0" applyFill="1" applyAlignment="1" applyProtection="1">
      <alignment vertical="center" wrapText="1"/>
      <protection locked="0"/>
    </xf>
    <xf numFmtId="0" fontId="2" fillId="25" borderId="49" xfId="0" applyFont="1" applyFill="1" applyBorder="1" applyAlignment="1">
      <alignment horizontal="left" vertical="center" wrapText="1"/>
    </xf>
    <xf numFmtId="0" fontId="0" fillId="11" borderId="72" xfId="0" applyFill="1" applyBorder="1" applyAlignment="1">
      <alignment vertical="center"/>
    </xf>
    <xf numFmtId="0" fontId="0" fillId="11" borderId="73" xfId="0" applyFill="1" applyBorder="1" applyAlignment="1">
      <alignment vertical="center"/>
    </xf>
    <xf numFmtId="0" fontId="0" fillId="14" borderId="78" xfId="0" applyFill="1" applyBorder="1" applyAlignment="1">
      <alignment vertical="center"/>
    </xf>
    <xf numFmtId="0" fontId="0" fillId="20" borderId="54" xfId="0" applyFill="1" applyBorder="1" applyAlignment="1">
      <alignment vertical="center"/>
    </xf>
    <xf numFmtId="0" fontId="0" fillId="20" borderId="55" xfId="0" applyFill="1" applyBorder="1" applyAlignment="1">
      <alignment vertical="center"/>
    </xf>
    <xf numFmtId="0" fontId="0" fillId="12" borderId="84" xfId="0" applyFill="1" applyBorder="1"/>
    <xf numFmtId="0" fontId="0" fillId="12" borderId="4" xfId="0" applyFill="1" applyBorder="1"/>
    <xf numFmtId="0" fontId="48" fillId="12" borderId="4" xfId="0" applyFont="1" applyFill="1" applyBorder="1"/>
    <xf numFmtId="0" fontId="0" fillId="12" borderId="85" xfId="0" applyFill="1" applyBorder="1"/>
    <xf numFmtId="0" fontId="0" fillId="12" borderId="86" xfId="0" applyFill="1" applyBorder="1"/>
    <xf numFmtId="0" fontId="48" fillId="12" borderId="87" xfId="0" applyFont="1" applyFill="1" applyBorder="1"/>
    <xf numFmtId="0" fontId="48" fillId="0" borderId="0" xfId="0" applyFont="1"/>
    <xf numFmtId="0" fontId="3" fillId="22" borderId="0" xfId="0" applyFont="1" applyFill="1" applyAlignment="1">
      <alignment horizontal="left"/>
    </xf>
    <xf numFmtId="0" fontId="3" fillId="22" borderId="0" xfId="0" applyFont="1" applyFill="1"/>
    <xf numFmtId="0" fontId="0" fillId="15" borderId="4" xfId="0" applyFill="1" applyBorder="1"/>
    <xf numFmtId="0" fontId="0" fillId="0" borderId="0" xfId="0" applyAlignment="1">
      <alignment horizontal="left"/>
    </xf>
    <xf numFmtId="0" fontId="0" fillId="19" borderId="4" xfId="0" applyFill="1" applyBorder="1" applyAlignment="1">
      <alignment vertical="center"/>
    </xf>
    <xf numFmtId="0" fontId="14" fillId="14" borderId="72" xfId="0" applyFont="1" applyFill="1" applyBorder="1" applyProtection="1">
      <protection locked="0"/>
    </xf>
    <xf numFmtId="0" fontId="14" fillId="14" borderId="73" xfId="0" applyFont="1" applyFill="1" applyBorder="1" applyProtection="1">
      <protection locked="0"/>
    </xf>
    <xf numFmtId="0" fontId="14" fillId="14" borderId="73" xfId="0" applyFont="1" applyFill="1" applyBorder="1"/>
    <xf numFmtId="0" fontId="14" fillId="11" borderId="72" xfId="0" applyFont="1" applyFill="1" applyBorder="1"/>
    <xf numFmtId="0" fontId="14" fillId="11" borderId="73" xfId="0" applyFont="1" applyFill="1" applyBorder="1"/>
    <xf numFmtId="0" fontId="14" fillId="11" borderId="74" xfId="0" applyFont="1" applyFill="1" applyBorder="1"/>
    <xf numFmtId="0" fontId="14" fillId="3" borderId="72" xfId="0" applyFont="1" applyFill="1" applyBorder="1"/>
    <xf numFmtId="0" fontId="14" fillId="3" borderId="73" xfId="0" applyFont="1" applyFill="1" applyBorder="1"/>
    <xf numFmtId="0" fontId="14" fillId="6" borderId="72" xfId="0" applyFont="1" applyFill="1" applyBorder="1"/>
    <xf numFmtId="0" fontId="14" fillId="6" borderId="73" xfId="0" applyFont="1" applyFill="1" applyBorder="1"/>
    <xf numFmtId="0" fontId="14" fillId="6" borderId="74" xfId="0" applyFont="1" applyFill="1" applyBorder="1"/>
    <xf numFmtId="0" fontId="47" fillId="17" borderId="40" xfId="0" applyFont="1" applyFill="1" applyBorder="1" applyAlignment="1">
      <alignment vertical="center"/>
    </xf>
    <xf numFmtId="0" fontId="47" fillId="15" borderId="38" xfId="0" applyFont="1" applyFill="1" applyBorder="1" applyAlignment="1">
      <alignment vertical="center"/>
    </xf>
    <xf numFmtId="0" fontId="46" fillId="19" borderId="40" xfId="0" applyFont="1" applyFill="1" applyBorder="1" applyAlignment="1">
      <alignment vertical="center"/>
    </xf>
    <xf numFmtId="0" fontId="3" fillId="15" borderId="4" xfId="0" applyFont="1" applyFill="1" applyBorder="1" applyAlignment="1">
      <alignment vertical="center"/>
    </xf>
    <xf numFmtId="0" fontId="0" fillId="12" borderId="74" xfId="0" applyFill="1" applyBorder="1" applyAlignment="1">
      <alignment vertical="center"/>
    </xf>
    <xf numFmtId="0" fontId="0" fillId="20" borderId="56" xfId="0" applyFill="1" applyBorder="1" applyAlignment="1">
      <alignment vertical="center"/>
    </xf>
    <xf numFmtId="0" fontId="0" fillId="0" borderId="46" xfId="0" applyBorder="1" applyAlignment="1">
      <alignment vertical="center" wrapText="1"/>
    </xf>
    <xf numFmtId="0" fontId="0" fillId="0" borderId="50" xfId="0" applyBorder="1" applyAlignment="1">
      <alignment vertical="center" wrapText="1"/>
    </xf>
    <xf numFmtId="0" fontId="2" fillId="27" borderId="0" xfId="0" applyFont="1" applyFill="1" applyAlignment="1">
      <alignment vertical="center" wrapText="1"/>
    </xf>
    <xf numFmtId="0" fontId="2" fillId="26" borderId="0" xfId="0" applyFont="1" applyFill="1" applyAlignment="1">
      <alignment vertical="center" wrapText="1"/>
    </xf>
    <xf numFmtId="0" fontId="2" fillId="26" borderId="53" xfId="0" applyFont="1" applyFill="1" applyBorder="1" applyAlignment="1">
      <alignment vertical="center" wrapText="1"/>
    </xf>
    <xf numFmtId="0" fontId="2" fillId="5" borderId="53" xfId="0" applyFont="1" applyFill="1" applyBorder="1" applyAlignment="1">
      <alignment vertical="center" wrapText="1"/>
    </xf>
    <xf numFmtId="0" fontId="2" fillId="5" borderId="51" xfId="0" applyFont="1" applyFill="1" applyBorder="1" applyAlignment="1">
      <alignment vertical="center" wrapText="1"/>
    </xf>
    <xf numFmtId="0" fontId="0" fillId="20" borderId="0" xfId="0" applyFill="1" applyAlignment="1">
      <alignment wrapText="1"/>
    </xf>
    <xf numFmtId="0" fontId="0" fillId="20" borderId="0" xfId="0" applyFill="1" applyAlignment="1">
      <alignment vertical="center" wrapText="1"/>
    </xf>
    <xf numFmtId="0" fontId="0" fillId="20" borderId="50" xfId="0" applyFill="1" applyBorder="1" applyAlignment="1">
      <alignment vertical="center" wrapText="1"/>
    </xf>
    <xf numFmtId="0" fontId="0" fillId="20" borderId="0" xfId="0" applyFill="1"/>
    <xf numFmtId="0" fontId="0" fillId="20" borderId="46" xfId="0" applyFill="1" applyBorder="1" applyAlignment="1">
      <alignment vertical="center" wrapText="1"/>
    </xf>
    <xf numFmtId="0" fontId="0" fillId="20" borderId="51" xfId="0" applyFill="1" applyBorder="1" applyAlignment="1">
      <alignment vertical="center" wrapText="1"/>
    </xf>
    <xf numFmtId="0" fontId="0" fillId="20" borderId="95" xfId="0" applyFill="1" applyBorder="1" applyAlignment="1">
      <alignment vertical="center" wrapText="1"/>
    </xf>
    <xf numFmtId="0" fontId="0" fillId="20" borderId="94" xfId="0" applyFill="1" applyBorder="1" applyAlignment="1">
      <alignment vertical="center" wrapText="1"/>
    </xf>
    <xf numFmtId="0" fontId="0" fillId="28" borderId="46" xfId="0" applyFill="1" applyBorder="1" applyAlignment="1">
      <alignment vertical="center" wrapText="1"/>
    </xf>
    <xf numFmtId="0" fontId="0" fillId="28" borderId="50" xfId="0" applyFill="1" applyBorder="1" applyAlignment="1">
      <alignment vertical="center" wrapText="1"/>
    </xf>
    <xf numFmtId="0" fontId="0" fillId="24" borderId="46" xfId="0" applyFill="1" applyBorder="1" applyAlignment="1">
      <alignment horizontal="left" vertical="center" wrapText="1"/>
    </xf>
    <xf numFmtId="0" fontId="0" fillId="24" borderId="50" xfId="0" applyFill="1" applyBorder="1" applyAlignment="1">
      <alignment horizontal="left" vertical="center" wrapText="1"/>
    </xf>
    <xf numFmtId="0" fontId="0" fillId="0" borderId="46" xfId="0" applyBorder="1" applyAlignment="1">
      <alignment horizontal="left" vertical="center" wrapText="1"/>
    </xf>
    <xf numFmtId="0" fontId="0" fillId="20" borderId="97" xfId="0" applyFill="1" applyBorder="1" applyAlignment="1">
      <alignment vertical="center" wrapText="1"/>
    </xf>
    <xf numFmtId="0" fontId="14" fillId="0" borderId="0" xfId="0" applyFont="1" applyAlignment="1">
      <alignment horizontal="left" vertical="center"/>
    </xf>
    <xf numFmtId="0" fontId="14" fillId="0" borderId="0" xfId="0" applyFont="1" applyAlignment="1">
      <alignment horizontal="left" vertical="center" wrapText="1"/>
    </xf>
    <xf numFmtId="0" fontId="2" fillId="29" borderId="0" xfId="0" applyFont="1" applyFill="1" applyAlignment="1">
      <alignment vertical="center" wrapText="1"/>
    </xf>
    <xf numFmtId="0" fontId="14" fillId="11" borderId="72" xfId="0" applyFont="1" applyFill="1" applyBorder="1" applyProtection="1">
      <protection locked="0"/>
    </xf>
    <xf numFmtId="0" fontId="0" fillId="28" borderId="98" xfId="0" applyFill="1" applyBorder="1" applyAlignment="1">
      <alignment vertical="center" wrapText="1"/>
    </xf>
    <xf numFmtId="0" fontId="0" fillId="24" borderId="51" xfId="0" applyFill="1" applyBorder="1" applyAlignment="1">
      <alignment horizontal="left" vertical="center" wrapText="1"/>
    </xf>
    <xf numFmtId="0" fontId="0" fillId="21" borderId="51" xfId="0" applyFill="1" applyBorder="1" applyAlignment="1">
      <alignment horizontal="left" vertical="center" wrapText="1"/>
    </xf>
    <xf numFmtId="0" fontId="0" fillId="24" borderId="0" xfId="0" applyFill="1" applyAlignment="1">
      <alignment horizontal="left" vertical="center" wrapText="1"/>
    </xf>
    <xf numFmtId="0" fontId="14" fillId="0" borderId="0" xfId="0" applyFont="1" applyAlignment="1">
      <alignment vertical="center"/>
    </xf>
    <xf numFmtId="0" fontId="14" fillId="0" borderId="0" xfId="0" applyFont="1" applyAlignment="1">
      <alignment vertical="center" wrapText="1"/>
    </xf>
    <xf numFmtId="0" fontId="0" fillId="28" borderId="0" xfId="0" applyFill="1" applyAlignment="1">
      <alignment vertical="center" wrapText="1"/>
    </xf>
    <xf numFmtId="0" fontId="14" fillId="3" borderId="74" xfId="0" applyFont="1" applyFill="1" applyBorder="1"/>
    <xf numFmtId="0" fontId="5" fillId="0" borderId="0" xfId="4" applyAlignment="1" applyProtection="1">
      <alignment horizontal="center" vertical="center"/>
      <protection locked="0"/>
    </xf>
    <xf numFmtId="0" fontId="51" fillId="0" borderId="0" xfId="3" applyFont="1" applyAlignment="1" applyProtection="1">
      <alignment horizontal="left" vertical="center" wrapText="1"/>
      <protection locked="0"/>
    </xf>
    <xf numFmtId="0" fontId="13" fillId="0" borderId="0" xfId="3" applyFont="1" applyAlignment="1" applyProtection="1">
      <alignment horizontal="left" vertical="center" wrapText="1"/>
    </xf>
    <xf numFmtId="0" fontId="52" fillId="0" borderId="0" xfId="3" applyFont="1" applyAlignment="1" applyProtection="1">
      <alignment horizontal="center" vertical="center" wrapText="1"/>
    </xf>
    <xf numFmtId="0" fontId="6" fillId="0" borderId="0" xfId="3" applyFont="1" applyAlignment="1" applyProtection="1">
      <alignment horizontal="left" vertical="center" wrapText="1"/>
    </xf>
    <xf numFmtId="15" fontId="51" fillId="0" borderId="0" xfId="3" applyNumberFormat="1" applyFont="1" applyAlignment="1" applyProtection="1">
      <alignment horizontal="left" vertical="center" wrapText="1"/>
    </xf>
    <xf numFmtId="15" fontId="51" fillId="0" borderId="0" xfId="3" applyNumberFormat="1" applyFont="1" applyAlignment="1" applyProtection="1">
      <alignment horizontal="left" vertical="center" wrapText="1"/>
      <protection locked="0"/>
    </xf>
    <xf numFmtId="0" fontId="51" fillId="0" borderId="0" xfId="3" applyFont="1" applyAlignment="1" applyProtection="1">
      <alignment horizontal="center" vertical="center" wrapText="1"/>
      <protection locked="0" hidden="1"/>
    </xf>
    <xf numFmtId="0" fontId="36" fillId="0" borderId="0" xfId="3" applyFont="1" applyProtection="1">
      <alignment vertical="center"/>
      <protection locked="0" hidden="1"/>
    </xf>
    <xf numFmtId="0" fontId="14" fillId="11" borderId="7" xfId="0" applyFont="1" applyFill="1" applyBorder="1" applyProtection="1">
      <protection locked="0"/>
    </xf>
    <xf numFmtId="0" fontId="14" fillId="14" borderId="15" xfId="0" applyFont="1" applyFill="1" applyBorder="1"/>
    <xf numFmtId="0" fontId="14" fillId="3" borderId="15" xfId="0" applyFont="1" applyFill="1" applyBorder="1"/>
    <xf numFmtId="0" fontId="2" fillId="5" borderId="4" xfId="0" applyFont="1" applyFill="1" applyBorder="1" applyAlignment="1">
      <alignment horizontal="center" vertical="center"/>
    </xf>
    <xf numFmtId="0" fontId="3" fillId="19" borderId="4" xfId="0" applyFont="1" applyFill="1" applyBorder="1" applyAlignment="1">
      <alignment horizontal="center" vertical="center" wrapText="1"/>
    </xf>
    <xf numFmtId="0" fontId="2" fillId="5" borderId="7" xfId="0" applyFont="1" applyFill="1" applyBorder="1" applyAlignment="1">
      <alignment horizontal="center" vertical="center"/>
    </xf>
    <xf numFmtId="0" fontId="0" fillId="16" borderId="4" xfId="0" applyFill="1" applyBorder="1" applyAlignment="1">
      <alignment horizontal="left" vertical="center"/>
    </xf>
    <xf numFmtId="0" fontId="0" fillId="14" borderId="4" xfId="0" applyFill="1" applyBorder="1" applyAlignment="1">
      <alignment horizontal="left" vertical="center"/>
    </xf>
    <xf numFmtId="0" fontId="0" fillId="20" borderId="4" xfId="0" applyFill="1" applyBorder="1" applyAlignment="1">
      <alignment horizontal="left" vertical="center"/>
    </xf>
    <xf numFmtId="0" fontId="3" fillId="15" borderId="4" xfId="0" applyFont="1" applyFill="1" applyBorder="1" applyAlignment="1">
      <alignment horizontal="center" vertical="center" wrapText="1"/>
    </xf>
    <xf numFmtId="0" fontId="0" fillId="8" borderId="4" xfId="0" applyFill="1" applyBorder="1" applyAlignment="1">
      <alignment horizontal="left" vertical="center"/>
    </xf>
    <xf numFmtId="0" fontId="0" fillId="11" borderId="4" xfId="0" applyFill="1" applyBorder="1" applyAlignment="1">
      <alignment horizontal="left" vertical="center"/>
    </xf>
    <xf numFmtId="0" fontId="0" fillId="4" borderId="4" xfId="0" applyFill="1" applyBorder="1" applyAlignment="1">
      <alignment horizontal="left" vertical="center"/>
    </xf>
    <xf numFmtId="0" fontId="3" fillId="22" borderId="4" xfId="0" applyFont="1" applyFill="1" applyBorder="1" applyAlignment="1">
      <alignment horizontal="center" vertical="center" wrapText="1"/>
    </xf>
    <xf numFmtId="0" fontId="0" fillId="6" borderId="4" xfId="0" applyFill="1" applyBorder="1" applyAlignment="1">
      <alignment horizontal="left" vertical="center"/>
    </xf>
    <xf numFmtId="0" fontId="3" fillId="3" borderId="4" xfId="0" applyFont="1" applyFill="1" applyBorder="1" applyAlignment="1">
      <alignment horizontal="center" vertical="center" wrapText="1"/>
    </xf>
    <xf numFmtId="0" fontId="0" fillId="3" borderId="4" xfId="0" applyFill="1" applyBorder="1" applyAlignment="1">
      <alignment horizontal="left" vertical="center"/>
    </xf>
    <xf numFmtId="41" fontId="14" fillId="19" borderId="45" xfId="0" applyNumberFormat="1" applyFont="1" applyFill="1" applyBorder="1" applyProtection="1">
      <protection hidden="1"/>
    </xf>
    <xf numFmtId="0" fontId="14" fillId="4" borderId="4" xfId="0" applyFont="1" applyFill="1" applyBorder="1" applyAlignment="1">
      <alignment horizontal="left" vertical="center"/>
    </xf>
    <xf numFmtId="41" fontId="0" fillId="12" borderId="72" xfId="0" applyNumberFormat="1" applyFill="1" applyBorder="1" applyAlignment="1" applyProtection="1">
      <alignment vertical="center"/>
      <protection hidden="1"/>
    </xf>
    <xf numFmtId="41" fontId="0" fillId="12" borderId="73" xfId="0" applyNumberFormat="1" applyFill="1" applyBorder="1" applyAlignment="1" applyProtection="1">
      <alignment vertical="center"/>
      <protection hidden="1"/>
    </xf>
    <xf numFmtId="0" fontId="0" fillId="20" borderId="4" xfId="0" applyFill="1" applyBorder="1" applyAlignment="1">
      <alignment horizontal="left" vertical="center" wrapText="1"/>
    </xf>
    <xf numFmtId="0" fontId="17" fillId="22" borderId="4" xfId="0" applyFont="1" applyFill="1" applyBorder="1" applyAlignment="1">
      <alignment horizontal="center" vertical="center"/>
    </xf>
    <xf numFmtId="0" fontId="0" fillId="4" borderId="4" xfId="0" applyFill="1" applyBorder="1" applyAlignment="1">
      <alignment vertical="center" wrapText="1"/>
    </xf>
    <xf numFmtId="0" fontId="46" fillId="15" borderId="58" xfId="0" applyFont="1" applyFill="1" applyBorder="1" applyAlignment="1">
      <alignment vertical="center"/>
    </xf>
    <xf numFmtId="0" fontId="31" fillId="0" borderId="0" xfId="0" applyFont="1" applyAlignment="1" applyProtection="1">
      <alignment vertical="center" wrapText="1"/>
      <protection hidden="1"/>
    </xf>
    <xf numFmtId="0" fontId="49" fillId="0" borderId="0" xfId="0" applyFont="1" applyAlignment="1" applyProtection="1">
      <alignment vertical="center" wrapText="1"/>
      <protection hidden="1"/>
    </xf>
    <xf numFmtId="41" fontId="0" fillId="11" borderId="72" xfId="0" applyNumberFormat="1" applyFill="1" applyBorder="1" applyAlignment="1" applyProtection="1">
      <alignment vertical="center"/>
      <protection hidden="1"/>
    </xf>
    <xf numFmtId="41" fontId="0" fillId="11" borderId="73" xfId="0" applyNumberFormat="1" applyFill="1" applyBorder="1" applyAlignment="1" applyProtection="1">
      <alignment vertical="center"/>
      <protection hidden="1"/>
    </xf>
    <xf numFmtId="41" fontId="14" fillId="20" borderId="39" xfId="0" applyNumberFormat="1" applyFont="1" applyFill="1" applyBorder="1" applyProtection="1">
      <protection hidden="1"/>
    </xf>
    <xf numFmtId="41" fontId="14" fillId="20" borderId="12" xfId="0" applyNumberFormat="1" applyFont="1" applyFill="1" applyBorder="1" applyProtection="1">
      <protection hidden="1"/>
    </xf>
    <xf numFmtId="41" fontId="14" fillId="20" borderId="96" xfId="0" applyNumberFormat="1" applyFont="1" applyFill="1" applyBorder="1" applyProtection="1">
      <protection hidden="1"/>
    </xf>
    <xf numFmtId="41" fontId="0" fillId="11" borderId="71" xfId="0" applyNumberFormat="1" applyFill="1" applyBorder="1" applyAlignment="1" applyProtection="1">
      <alignment horizontal="right" vertical="center"/>
      <protection hidden="1"/>
    </xf>
    <xf numFmtId="41" fontId="0" fillId="11" borderId="65" xfId="0" applyNumberFormat="1" applyFill="1" applyBorder="1" applyAlignment="1" applyProtection="1">
      <alignment horizontal="right" vertical="center"/>
      <protection hidden="1"/>
    </xf>
    <xf numFmtId="41" fontId="0" fillId="11" borderId="113" xfId="0" applyNumberFormat="1" applyFill="1" applyBorder="1" applyAlignment="1" applyProtection="1">
      <alignment horizontal="right" vertical="center"/>
      <protection hidden="1"/>
    </xf>
    <xf numFmtId="41" fontId="0" fillId="8" borderId="65" xfId="0" applyNumberFormat="1" applyFill="1" applyBorder="1" applyAlignment="1" applyProtection="1">
      <alignment horizontal="right" vertical="center"/>
      <protection hidden="1"/>
    </xf>
    <xf numFmtId="41" fontId="0" fillId="8" borderId="113" xfId="0" applyNumberFormat="1" applyFill="1" applyBorder="1" applyAlignment="1" applyProtection="1">
      <alignment horizontal="right" vertical="center"/>
      <protection hidden="1"/>
    </xf>
    <xf numFmtId="41" fontId="0" fillId="14" borderId="70" xfId="0" applyNumberFormat="1" applyFill="1" applyBorder="1" applyAlignment="1" applyProtection="1">
      <alignment horizontal="right" vertical="center"/>
      <protection hidden="1"/>
    </xf>
    <xf numFmtId="41" fontId="0" fillId="14" borderId="63" xfId="0" applyNumberFormat="1" applyFill="1" applyBorder="1" applyAlignment="1" applyProtection="1">
      <alignment horizontal="right" vertical="center"/>
      <protection hidden="1"/>
    </xf>
    <xf numFmtId="41" fontId="0" fillId="14" borderId="111" xfId="0" applyNumberFormat="1" applyFill="1" applyBorder="1" applyAlignment="1" applyProtection="1">
      <alignment horizontal="right" vertical="center"/>
      <protection hidden="1"/>
    </xf>
    <xf numFmtId="0" fontId="5" fillId="0" borderId="115" xfId="4" applyBorder="1" applyAlignment="1" applyProtection="1">
      <alignment horizontal="center" vertical="center"/>
      <protection locked="0"/>
    </xf>
    <xf numFmtId="0" fontId="52" fillId="0" borderId="116" xfId="3" applyFont="1" applyBorder="1" applyAlignment="1" applyProtection="1">
      <alignment horizontal="center" vertical="center" wrapText="1"/>
    </xf>
    <xf numFmtId="0" fontId="6" fillId="0" borderId="116" xfId="3" applyFont="1" applyBorder="1" applyAlignment="1" applyProtection="1">
      <alignment horizontal="left" vertical="center" wrapText="1"/>
    </xf>
    <xf numFmtId="15" fontId="51" fillId="0" borderId="116" xfId="3" applyNumberFormat="1" applyFont="1" applyBorder="1" applyAlignment="1" applyProtection="1">
      <alignment horizontal="left" vertical="center" wrapText="1"/>
    </xf>
    <xf numFmtId="0" fontId="13" fillId="30" borderId="101" xfId="3" applyFont="1" applyFill="1" applyBorder="1" applyAlignment="1" applyProtection="1">
      <alignment horizontal="left" vertical="center" wrapText="1"/>
    </xf>
    <xf numFmtId="0" fontId="11" fillId="30" borderId="30" xfId="0" applyFont="1" applyFill="1" applyBorder="1" applyProtection="1">
      <protection hidden="1"/>
    </xf>
    <xf numFmtId="0" fontId="6" fillId="30" borderId="30" xfId="0" applyFont="1" applyFill="1" applyBorder="1" applyAlignment="1" applyProtection="1">
      <alignment vertical="top" wrapText="1"/>
      <protection locked="0" hidden="1"/>
    </xf>
    <xf numFmtId="0" fontId="13" fillId="30" borderId="4" xfId="0" applyFont="1" applyFill="1" applyBorder="1" applyAlignment="1" applyProtection="1">
      <alignment horizontal="right" vertical="center" wrapText="1"/>
      <protection hidden="1"/>
    </xf>
    <xf numFmtId="0" fontId="2" fillId="30" borderId="0" xfId="0" applyFont="1" applyFill="1" applyAlignment="1">
      <alignment horizontal="center" vertical="center" wrapText="1"/>
    </xf>
    <xf numFmtId="0" fontId="2" fillId="30" borderId="3" xfId="0" applyFont="1" applyFill="1" applyBorder="1" applyAlignment="1">
      <alignment horizontal="center" vertical="center" wrapText="1"/>
    </xf>
    <xf numFmtId="0" fontId="2" fillId="30" borderId="9" xfId="0" applyFont="1" applyFill="1" applyBorder="1" applyAlignment="1">
      <alignment horizontal="center" vertical="center" wrapText="1"/>
    </xf>
    <xf numFmtId="0" fontId="45" fillId="30" borderId="20" xfId="0" applyFont="1" applyFill="1" applyBorder="1" applyAlignment="1">
      <alignment vertical="center"/>
    </xf>
    <xf numFmtId="0" fontId="45" fillId="30" borderId="21" xfId="0" applyFont="1" applyFill="1" applyBorder="1" applyAlignment="1">
      <alignment vertical="center"/>
    </xf>
    <xf numFmtId="0" fontId="45" fillId="30" borderId="17" xfId="0" applyFont="1" applyFill="1" applyBorder="1" applyAlignment="1">
      <alignment vertical="center"/>
    </xf>
    <xf numFmtId="0" fontId="45" fillId="30" borderId="19" xfId="0" applyFont="1" applyFill="1" applyBorder="1" applyAlignment="1">
      <alignment vertical="center"/>
    </xf>
    <xf numFmtId="0" fontId="2" fillId="30" borderId="15" xfId="0" applyFont="1" applyFill="1" applyBorder="1" applyAlignment="1">
      <alignment horizontal="center" vertical="center" wrapText="1"/>
    </xf>
    <xf numFmtId="0" fontId="6" fillId="30" borderId="5" xfId="0" applyFont="1" applyFill="1" applyBorder="1" applyAlignment="1">
      <alignment horizontal="center" vertical="center" wrapText="1"/>
    </xf>
    <xf numFmtId="0" fontId="6" fillId="30" borderId="13" xfId="0" applyFont="1" applyFill="1" applyBorder="1" applyAlignment="1">
      <alignment horizontal="center" vertical="center" wrapText="1"/>
    </xf>
    <xf numFmtId="0" fontId="6" fillId="30" borderId="13" xfId="0" applyFont="1" applyFill="1" applyBorder="1" applyAlignment="1" applyProtection="1">
      <alignment horizontal="center" vertical="center" wrapText="1"/>
      <protection hidden="1"/>
    </xf>
    <xf numFmtId="0" fontId="6" fillId="30" borderId="18" xfId="0" applyFont="1" applyFill="1" applyBorder="1" applyAlignment="1" applyProtection="1">
      <alignment horizontal="center" vertical="center" wrapText="1"/>
      <protection hidden="1"/>
    </xf>
    <xf numFmtId="0" fontId="6" fillId="30" borderId="28" xfId="0" applyFont="1" applyFill="1" applyBorder="1" applyAlignment="1">
      <alignment vertical="center"/>
    </xf>
    <xf numFmtId="0" fontId="6" fillId="30" borderId="7" xfId="0" applyFont="1" applyFill="1" applyBorder="1" applyAlignment="1">
      <alignment vertical="center"/>
    </xf>
    <xf numFmtId="164" fontId="6" fillId="30" borderId="7" xfId="1" applyFont="1" applyFill="1" applyBorder="1" applyAlignment="1" applyProtection="1">
      <alignment horizontal="center" vertical="center"/>
    </xf>
    <xf numFmtId="0" fontId="0" fillId="32" borderId="0" xfId="0" applyFill="1"/>
    <xf numFmtId="41" fontId="14" fillId="19" borderId="120" xfId="0" applyNumberFormat="1" applyFont="1" applyFill="1" applyBorder="1" applyProtection="1">
      <protection hidden="1"/>
    </xf>
    <xf numFmtId="41" fontId="14" fillId="19" borderId="121" xfId="0" applyNumberFormat="1" applyFont="1" applyFill="1" applyBorder="1" applyProtection="1">
      <protection hidden="1"/>
    </xf>
    <xf numFmtId="41" fontId="14" fillId="19" borderId="122" xfId="0" applyNumberFormat="1" applyFont="1" applyFill="1" applyBorder="1" applyProtection="1">
      <protection hidden="1"/>
    </xf>
    <xf numFmtId="41" fontId="14" fillId="19" borderId="123" xfId="0" applyNumberFormat="1" applyFont="1" applyFill="1" applyBorder="1" applyProtection="1">
      <protection hidden="1"/>
    </xf>
    <xf numFmtId="0" fontId="10" fillId="32" borderId="0" xfId="0" applyFont="1" applyFill="1" applyAlignment="1">
      <alignment vertical="center"/>
    </xf>
    <xf numFmtId="41" fontId="10" fillId="32" borderId="0" xfId="0" applyNumberFormat="1" applyFont="1" applyFill="1" applyAlignment="1">
      <alignment horizontal="center" vertical="center"/>
    </xf>
    <xf numFmtId="41" fontId="10" fillId="32" borderId="0" xfId="0" applyNumberFormat="1" applyFont="1" applyFill="1" applyAlignment="1">
      <alignment horizontal="center" vertical="center" wrapText="1"/>
    </xf>
    <xf numFmtId="165" fontId="14" fillId="32" borderId="0" xfId="0" applyNumberFormat="1" applyFont="1" applyFill="1" applyProtection="1">
      <protection hidden="1"/>
    </xf>
    <xf numFmtId="166" fontId="14" fillId="32" borderId="0" xfId="0" applyNumberFormat="1" applyFont="1" applyFill="1" applyProtection="1">
      <protection hidden="1"/>
    </xf>
    <xf numFmtId="0" fontId="41" fillId="32" borderId="0" xfId="0" applyFont="1" applyFill="1" applyAlignment="1" applyProtection="1">
      <alignment horizontal="center" vertical="center"/>
      <protection locked="0"/>
    </xf>
    <xf numFmtId="0" fontId="13" fillId="32" borderId="0" xfId="0" applyFont="1" applyFill="1" applyAlignment="1">
      <alignment vertical="center" textRotation="90"/>
    </xf>
    <xf numFmtId="0" fontId="10" fillId="32" borderId="0" xfId="0" applyFont="1" applyFill="1" applyAlignment="1">
      <alignment horizontal="center" vertical="center" wrapText="1"/>
    </xf>
    <xf numFmtId="0" fontId="10" fillId="32" borderId="0" xfId="0" applyFont="1" applyFill="1" applyAlignment="1">
      <alignment vertical="center" wrapText="1"/>
    </xf>
    <xf numFmtId="41" fontId="0" fillId="32" borderId="0" xfId="0" applyNumberFormat="1" applyFill="1" applyProtection="1">
      <protection hidden="1"/>
    </xf>
    <xf numFmtId="165" fontId="14" fillId="32" borderId="0" xfId="0" applyNumberFormat="1" applyFont="1" applyFill="1" applyAlignment="1" applyProtection="1">
      <alignment horizontal="center" vertical="center"/>
      <protection hidden="1"/>
    </xf>
    <xf numFmtId="41" fontId="14" fillId="32" borderId="0" xfId="0" applyNumberFormat="1" applyFont="1" applyFill="1" applyAlignment="1" applyProtection="1">
      <alignment horizontal="center" vertical="center"/>
      <protection hidden="1"/>
    </xf>
    <xf numFmtId="166" fontId="14" fillId="32" borderId="0" xfId="0" applyNumberFormat="1" applyFont="1" applyFill="1" applyAlignment="1" applyProtection="1">
      <alignment horizontal="center" vertical="center"/>
      <protection locked="0"/>
    </xf>
    <xf numFmtId="41" fontId="14" fillId="32" borderId="0" xfId="0" applyNumberFormat="1" applyFont="1" applyFill="1" applyAlignment="1" applyProtection="1">
      <alignment horizontal="center" vertical="center"/>
      <protection locked="0"/>
    </xf>
    <xf numFmtId="0" fontId="0" fillId="32" borderId="0" xfId="0" applyFill="1" applyAlignment="1">
      <alignment horizontal="left" vertical="top"/>
    </xf>
    <xf numFmtId="166" fontId="14" fillId="32" borderId="0" xfId="0" applyNumberFormat="1" applyFont="1" applyFill="1" applyAlignment="1" applyProtection="1">
      <alignment horizontal="center" vertical="center"/>
      <protection hidden="1"/>
    </xf>
    <xf numFmtId="165" fontId="20" fillId="32" borderId="0" xfId="0" applyNumberFormat="1" applyFont="1" applyFill="1" applyAlignment="1" applyProtection="1">
      <alignment horizontal="center" vertical="center"/>
      <protection hidden="1"/>
    </xf>
    <xf numFmtId="0" fontId="0" fillId="32" borderId="0" xfId="0" applyFill="1" applyAlignment="1" applyProtection="1">
      <alignment horizontal="center" wrapText="1"/>
      <protection locked="0"/>
    </xf>
    <xf numFmtId="0" fontId="15" fillId="32" borderId="0" xfId="0" applyFont="1" applyFill="1" applyAlignment="1">
      <alignment vertical="center" textRotation="90"/>
    </xf>
    <xf numFmtId="0" fontId="3" fillId="32" borderId="0" xfId="0" applyFont="1" applyFill="1" applyAlignment="1">
      <alignment horizontal="center" vertical="center" textRotation="90"/>
    </xf>
    <xf numFmtId="0" fontId="17" fillId="32" borderId="44" xfId="0" applyFont="1" applyFill="1" applyBorder="1" applyAlignment="1">
      <alignment horizontal="center" vertical="center"/>
    </xf>
    <xf numFmtId="0" fontId="0" fillId="32" borderId="0" xfId="0" applyFill="1" applyAlignment="1">
      <alignment vertical="center"/>
    </xf>
    <xf numFmtId="41" fontId="0" fillId="32" borderId="0" xfId="0" applyNumberFormat="1" applyFill="1" applyProtection="1">
      <protection locked="0"/>
    </xf>
    <xf numFmtId="0" fontId="3" fillId="32" borderId="0" xfId="0" applyFont="1" applyFill="1" applyAlignment="1">
      <alignment horizontal="center" vertical="center"/>
    </xf>
    <xf numFmtId="0" fontId="3" fillId="32" borderId="81" xfId="0" applyFont="1" applyFill="1" applyBorder="1" applyAlignment="1">
      <alignment vertical="center"/>
    </xf>
    <xf numFmtId="165" fontId="3" fillId="32" borderId="0" xfId="0" applyNumberFormat="1" applyFont="1" applyFill="1" applyProtection="1">
      <protection locked="0"/>
    </xf>
    <xf numFmtId="165" fontId="0" fillId="32" borderId="0" xfId="0" applyNumberFormat="1" applyFill="1" applyProtection="1">
      <protection hidden="1"/>
    </xf>
    <xf numFmtId="0" fontId="2" fillId="32" borderId="0" xfId="0" applyFont="1" applyFill="1" applyAlignment="1">
      <alignment vertical="center" textRotation="90" wrapText="1"/>
    </xf>
    <xf numFmtId="0" fontId="16" fillId="32" borderId="0" xfId="0" applyFont="1" applyFill="1"/>
    <xf numFmtId="41" fontId="16" fillId="32" borderId="83" xfId="0" applyNumberFormat="1" applyFont="1" applyFill="1" applyBorder="1" applyAlignment="1">
      <alignment vertical="center"/>
    </xf>
    <xf numFmtId="41" fontId="16" fillId="32" borderId="0" xfId="0" applyNumberFormat="1" applyFont="1" applyFill="1" applyAlignment="1">
      <alignment vertical="center"/>
    </xf>
    <xf numFmtId="0" fontId="41" fillId="32" borderId="0" xfId="0" applyFont="1" applyFill="1" applyAlignment="1" applyProtection="1">
      <alignment horizontal="center" vertical="center"/>
      <protection hidden="1"/>
    </xf>
    <xf numFmtId="0" fontId="13" fillId="32" borderId="0" xfId="0" applyFont="1" applyFill="1" applyAlignment="1">
      <alignment vertical="center" wrapText="1"/>
    </xf>
    <xf numFmtId="0" fontId="18" fillId="32" borderId="0" xfId="0" applyFont="1" applyFill="1"/>
    <xf numFmtId="41" fontId="18" fillId="32" borderId="0" xfId="0" applyNumberFormat="1" applyFont="1" applyFill="1"/>
    <xf numFmtId="0" fontId="13" fillId="32" borderId="0" xfId="0" applyFont="1" applyFill="1" applyAlignment="1">
      <alignment horizontal="center" vertical="center" textRotation="90"/>
    </xf>
    <xf numFmtId="165" fontId="0" fillId="32" borderId="0" xfId="0" applyNumberFormat="1" applyFill="1" applyProtection="1">
      <protection locked="0"/>
    </xf>
    <xf numFmtId="0" fontId="0" fillId="32" borderId="0" xfId="0" applyFill="1" applyAlignment="1">
      <alignment horizontal="center"/>
    </xf>
    <xf numFmtId="0" fontId="20" fillId="32" borderId="0" xfId="0" applyFont="1" applyFill="1" applyAlignment="1">
      <alignment horizontal="center"/>
    </xf>
    <xf numFmtId="0" fontId="14" fillId="32" borderId="0" xfId="0" applyFont="1" applyFill="1" applyAlignment="1">
      <alignment horizontal="center" vertical="center"/>
    </xf>
    <xf numFmtId="0" fontId="0" fillId="24" borderId="46" xfId="0" applyFill="1" applyBorder="1" applyAlignment="1">
      <alignment vertical="center" wrapText="1"/>
    </xf>
    <xf numFmtId="0" fontId="0" fillId="24" borderId="50" xfId="0" applyFill="1" applyBorder="1" applyAlignment="1">
      <alignment vertical="center" wrapText="1"/>
    </xf>
    <xf numFmtId="0" fontId="0" fillId="11" borderId="51" xfId="0" applyFill="1" applyBorder="1" applyAlignment="1">
      <alignment vertical="center" wrapText="1"/>
    </xf>
    <xf numFmtId="0" fontId="0" fillId="11" borderId="99" xfId="0" applyFill="1" applyBorder="1" applyAlignment="1">
      <alignment vertical="center" wrapText="1"/>
    </xf>
    <xf numFmtId="0" fontId="14" fillId="6" borderId="126" xfId="0" applyFont="1" applyFill="1" applyBorder="1"/>
    <xf numFmtId="41" fontId="0" fillId="6" borderId="128" xfId="0" applyNumberFormat="1" applyFill="1" applyBorder="1" applyAlignment="1" applyProtection="1">
      <alignment horizontal="right" vertical="center"/>
      <protection hidden="1"/>
    </xf>
    <xf numFmtId="41" fontId="0" fillId="6" borderId="129" xfId="0" applyNumberFormat="1" applyFill="1" applyBorder="1" applyAlignment="1" applyProtection="1">
      <alignment horizontal="right" vertical="center"/>
      <protection hidden="1"/>
    </xf>
    <xf numFmtId="41" fontId="0" fillId="6" borderId="130" xfId="0" applyNumberFormat="1" applyFill="1" applyBorder="1" applyAlignment="1" applyProtection="1">
      <alignment horizontal="right" vertical="center"/>
      <protection hidden="1"/>
    </xf>
    <xf numFmtId="0" fontId="10" fillId="30" borderId="4" xfId="0" applyFont="1" applyFill="1" applyBorder="1" applyAlignment="1">
      <alignment horizontal="center" vertical="center" wrapText="1"/>
    </xf>
    <xf numFmtId="0" fontId="10" fillId="30" borderId="4" xfId="0" applyFont="1" applyFill="1" applyBorder="1" applyAlignment="1">
      <alignment horizontal="center" vertical="center"/>
    </xf>
    <xf numFmtId="0" fontId="10" fillId="30" borderId="76" xfId="0" applyFont="1" applyFill="1" applyBorder="1" applyAlignment="1">
      <alignment horizontal="center" vertical="center"/>
    </xf>
    <xf numFmtId="0" fontId="10" fillId="30" borderId="29" xfId="0" applyFont="1" applyFill="1" applyBorder="1" applyAlignment="1">
      <alignment horizontal="center" vertical="center"/>
    </xf>
    <xf numFmtId="41" fontId="10" fillId="30" borderId="4" xfId="0" applyNumberFormat="1" applyFont="1" applyFill="1" applyBorder="1" applyAlignment="1">
      <alignment horizontal="center" vertical="center"/>
    </xf>
    <xf numFmtId="41" fontId="10" fillId="30" borderId="29" xfId="0" applyNumberFormat="1" applyFont="1" applyFill="1" applyBorder="1" applyAlignment="1">
      <alignment horizontal="center" vertical="center"/>
    </xf>
    <xf numFmtId="0" fontId="10" fillId="30" borderId="29" xfId="0" applyFont="1" applyFill="1" applyBorder="1" applyAlignment="1">
      <alignment vertical="center"/>
    </xf>
    <xf numFmtId="41" fontId="10" fillId="30" borderId="106" xfId="0" applyNumberFormat="1" applyFont="1" applyFill="1" applyBorder="1" applyAlignment="1">
      <alignment horizontal="center" vertical="center"/>
    </xf>
    <xf numFmtId="41" fontId="10" fillId="30" borderId="107" xfId="0" applyNumberFormat="1" applyFont="1" applyFill="1" applyBorder="1" applyAlignment="1">
      <alignment horizontal="center" vertical="center"/>
    </xf>
    <xf numFmtId="41" fontId="10" fillId="30" borderId="18" xfId="0" applyNumberFormat="1" applyFont="1" applyFill="1" applyBorder="1" applyAlignment="1">
      <alignment horizontal="center" vertical="center"/>
    </xf>
    <xf numFmtId="41" fontId="3" fillId="12" borderId="74" xfId="0" applyNumberFormat="1" applyFont="1" applyFill="1" applyBorder="1" applyAlignment="1" applyProtection="1">
      <alignment vertical="center"/>
      <protection hidden="1"/>
    </xf>
    <xf numFmtId="41" fontId="14" fillId="0" borderId="54" xfId="0" applyNumberFormat="1" applyFont="1" applyBorder="1" applyAlignment="1" applyProtection="1">
      <alignment horizontal="center" vertical="center"/>
      <protection hidden="1"/>
    </xf>
    <xf numFmtId="41" fontId="14" fillId="0" borderId="30" xfId="0" applyNumberFormat="1" applyFont="1" applyBorder="1" applyAlignment="1" applyProtection="1">
      <alignment horizontal="center" vertical="center"/>
      <protection hidden="1"/>
    </xf>
    <xf numFmtId="41" fontId="14" fillId="0" borderId="4" xfId="0" applyNumberFormat="1" applyFont="1" applyBorder="1" applyAlignment="1" applyProtection="1">
      <alignment horizontal="center" vertical="center"/>
      <protection hidden="1"/>
    </xf>
    <xf numFmtId="41" fontId="14" fillId="16" borderId="54" xfId="0" applyNumberFormat="1" applyFont="1" applyFill="1" applyBorder="1" applyAlignment="1" applyProtection="1">
      <alignment horizontal="center" vertical="center"/>
      <protection hidden="1"/>
    </xf>
    <xf numFmtId="41" fontId="14" fillId="17" borderId="54" xfId="0" applyNumberFormat="1" applyFont="1" applyFill="1" applyBorder="1" applyAlignment="1" applyProtection="1">
      <alignment horizontal="center" vertical="center"/>
      <protection hidden="1"/>
    </xf>
    <xf numFmtId="41" fontId="14" fillId="16" borderId="55" xfId="0" applyNumberFormat="1" applyFont="1" applyFill="1" applyBorder="1" applyAlignment="1" applyProtection="1">
      <alignment horizontal="center" vertical="center"/>
      <protection hidden="1"/>
    </xf>
    <xf numFmtId="41" fontId="14" fillId="17" borderId="55" xfId="0" applyNumberFormat="1" applyFont="1" applyFill="1" applyBorder="1" applyAlignment="1" applyProtection="1">
      <alignment horizontal="center" vertical="center"/>
      <protection hidden="1"/>
    </xf>
    <xf numFmtId="41" fontId="17" fillId="17" borderId="41" xfId="0" applyNumberFormat="1" applyFont="1" applyFill="1" applyBorder="1" applyAlignment="1" applyProtection="1">
      <alignment horizontal="center" vertical="center"/>
      <protection hidden="1"/>
    </xf>
    <xf numFmtId="41" fontId="17" fillId="17" borderId="58" xfId="0" applyNumberFormat="1" applyFont="1" applyFill="1" applyBorder="1" applyAlignment="1" applyProtection="1">
      <alignment horizontal="center" vertical="center"/>
      <protection hidden="1"/>
    </xf>
    <xf numFmtId="41" fontId="14" fillId="14" borderId="54" xfId="0" applyNumberFormat="1" applyFont="1" applyFill="1" applyBorder="1" applyAlignment="1" applyProtection="1">
      <alignment horizontal="center" vertical="center"/>
      <protection hidden="1"/>
    </xf>
    <xf numFmtId="41" fontId="14" fillId="15" borderId="54" xfId="0" applyNumberFormat="1" applyFont="1" applyFill="1" applyBorder="1" applyAlignment="1" applyProtection="1">
      <alignment horizontal="center" vertical="center"/>
      <protection hidden="1"/>
    </xf>
    <xf numFmtId="41" fontId="14" fillId="14" borderId="55" xfId="0" applyNumberFormat="1" applyFont="1" applyFill="1" applyBorder="1" applyAlignment="1" applyProtection="1">
      <alignment horizontal="center" vertical="center"/>
      <protection hidden="1"/>
    </xf>
    <xf numFmtId="41" fontId="14" fillId="15" borderId="55" xfId="0" applyNumberFormat="1" applyFont="1" applyFill="1" applyBorder="1" applyAlignment="1" applyProtection="1">
      <alignment horizontal="center" vertical="center"/>
      <protection hidden="1"/>
    </xf>
    <xf numFmtId="41" fontId="17" fillId="15" borderId="41" xfId="0" applyNumberFormat="1" applyFont="1" applyFill="1" applyBorder="1" applyAlignment="1" applyProtection="1">
      <alignment horizontal="center" vertical="center"/>
      <protection hidden="1"/>
    </xf>
    <xf numFmtId="41" fontId="14" fillId="20" borderId="54" xfId="0" applyNumberFormat="1" applyFont="1" applyFill="1" applyBorder="1" applyAlignment="1" applyProtection="1">
      <alignment horizontal="center" vertical="center"/>
      <protection hidden="1"/>
    </xf>
    <xf numFmtId="41" fontId="14" fillId="19" borderId="59" xfId="0" applyNumberFormat="1" applyFont="1" applyFill="1" applyBorder="1" applyAlignment="1" applyProtection="1">
      <alignment horizontal="center" vertical="center"/>
      <protection hidden="1"/>
    </xf>
    <xf numFmtId="41" fontId="14" fillId="20" borderId="55" xfId="0" applyNumberFormat="1" applyFont="1" applyFill="1" applyBorder="1" applyAlignment="1" applyProtection="1">
      <alignment horizontal="center" vertical="center"/>
      <protection hidden="1"/>
    </xf>
    <xf numFmtId="41" fontId="14" fillId="19" borderId="60" xfId="0" applyNumberFormat="1" applyFont="1" applyFill="1" applyBorder="1" applyAlignment="1" applyProtection="1">
      <alignment horizontal="center" vertical="center"/>
      <protection hidden="1"/>
    </xf>
    <xf numFmtId="41" fontId="17" fillId="19" borderId="58" xfId="0" applyNumberFormat="1" applyFont="1" applyFill="1" applyBorder="1" applyAlignment="1" applyProtection="1">
      <alignment horizontal="center" vertical="center"/>
      <protection hidden="1"/>
    </xf>
    <xf numFmtId="41" fontId="17" fillId="19" borderId="57" xfId="0" applyNumberFormat="1" applyFont="1" applyFill="1" applyBorder="1" applyAlignment="1" applyProtection="1">
      <alignment horizontal="center" vertical="center"/>
      <protection hidden="1"/>
    </xf>
    <xf numFmtId="41" fontId="14" fillId="14" borderId="15" xfId="0" applyNumberFormat="1" applyFont="1" applyFill="1" applyBorder="1" applyAlignment="1" applyProtection="1">
      <alignment horizontal="center" vertical="center"/>
      <protection hidden="1"/>
    </xf>
    <xf numFmtId="41" fontId="14" fillId="14" borderId="56" xfId="0" applyNumberFormat="1" applyFont="1" applyFill="1" applyBorder="1" applyAlignment="1" applyProtection="1">
      <alignment horizontal="center" vertical="center"/>
      <protection hidden="1"/>
    </xf>
    <xf numFmtId="41" fontId="14" fillId="15" borderId="56" xfId="0" applyNumberFormat="1" applyFont="1" applyFill="1" applyBorder="1" applyAlignment="1" applyProtection="1">
      <alignment horizontal="center" vertical="center"/>
      <protection hidden="1"/>
    </xf>
    <xf numFmtId="41" fontId="17" fillId="15" borderId="57" xfId="0" applyNumberFormat="1" applyFont="1" applyFill="1" applyBorder="1" applyAlignment="1" applyProtection="1">
      <alignment horizontal="center" vertical="center"/>
      <protection hidden="1"/>
    </xf>
    <xf numFmtId="165" fontId="0" fillId="4" borderId="4" xfId="0" applyNumberFormat="1" applyFill="1" applyBorder="1" applyAlignment="1" applyProtection="1">
      <alignment vertical="center"/>
      <protection hidden="1"/>
    </xf>
    <xf numFmtId="165" fontId="0" fillId="22" borderId="4" xfId="0" applyNumberFormat="1" applyFill="1" applyBorder="1" applyAlignment="1" applyProtection="1">
      <alignment vertical="center"/>
      <protection hidden="1"/>
    </xf>
    <xf numFmtId="0" fontId="0" fillId="20" borderId="131" xfId="0" applyFill="1" applyBorder="1" applyAlignment="1">
      <alignment vertical="center" wrapText="1"/>
    </xf>
    <xf numFmtId="165" fontId="0" fillId="14" borderId="80" xfId="0" applyNumberFormat="1" applyFill="1" applyBorder="1" applyProtection="1">
      <protection hidden="1"/>
    </xf>
    <xf numFmtId="165" fontId="0" fillId="14" borderId="79" xfId="0" applyNumberFormat="1" applyFill="1" applyBorder="1" applyProtection="1">
      <protection hidden="1"/>
    </xf>
    <xf numFmtId="165" fontId="3" fillId="15" borderId="77" xfId="0" applyNumberFormat="1" applyFont="1" applyFill="1" applyBorder="1" applyProtection="1">
      <protection hidden="1"/>
    </xf>
    <xf numFmtId="0" fontId="38" fillId="30" borderId="41" xfId="0" applyFont="1" applyFill="1" applyBorder="1" applyAlignment="1" applyProtection="1">
      <alignment horizontal="center" vertical="center" wrapText="1"/>
      <protection locked="0" hidden="1"/>
    </xf>
    <xf numFmtId="49" fontId="25" fillId="18" borderId="25" xfId="0" applyNumberFormat="1" applyFont="1" applyFill="1" applyBorder="1" applyAlignment="1" applyProtection="1">
      <alignment horizontal="left" vertical="center"/>
      <protection locked="0" hidden="1"/>
    </xf>
    <xf numFmtId="49" fontId="11" fillId="0" borderId="25" xfId="0" applyNumberFormat="1" applyFont="1" applyBorder="1" applyAlignment="1" applyProtection="1">
      <alignment horizontal="left" vertical="center" wrapText="1"/>
      <protection locked="0"/>
    </xf>
    <xf numFmtId="49" fontId="11" fillId="0" borderId="20" xfId="0" applyNumberFormat="1" applyFont="1" applyBorder="1" applyAlignment="1" applyProtection="1">
      <alignment horizontal="left" vertical="center" wrapText="1"/>
      <protection locked="0"/>
    </xf>
    <xf numFmtId="49" fontId="11" fillId="0" borderId="4" xfId="0" applyNumberFormat="1" applyFont="1" applyBorder="1" applyAlignment="1" applyProtection="1">
      <alignment horizontal="left" vertical="center"/>
      <protection locked="0"/>
    </xf>
    <xf numFmtId="49" fontId="11" fillId="0" borderId="17" xfId="0" applyNumberFormat="1" applyFont="1" applyBorder="1" applyAlignment="1" applyProtection="1">
      <alignment horizontal="left" vertical="center"/>
      <protection locked="0"/>
    </xf>
    <xf numFmtId="164" fontId="11" fillId="0" borderId="4" xfId="1" applyFont="1" applyBorder="1" applyAlignment="1" applyProtection="1">
      <alignment vertical="center"/>
      <protection locked="0"/>
    </xf>
    <xf numFmtId="164" fontId="11" fillId="0" borderId="17" xfId="1" applyFont="1" applyBorder="1" applyAlignment="1" applyProtection="1">
      <alignment vertical="center"/>
      <protection locked="0"/>
    </xf>
    <xf numFmtId="0" fontId="38" fillId="30" borderId="138" xfId="0" applyFont="1" applyFill="1" applyBorder="1" applyAlignment="1" applyProtection="1">
      <alignment vertical="center"/>
      <protection hidden="1"/>
    </xf>
    <xf numFmtId="0" fontId="6" fillId="33" borderId="41" xfId="0" applyFont="1" applyFill="1" applyBorder="1" applyAlignment="1" applyProtection="1">
      <alignment horizontal="center" vertical="center" wrapText="1"/>
      <protection locked="0" hidden="1"/>
    </xf>
    <xf numFmtId="0" fontId="38" fillId="33" borderId="41" xfId="0" applyFont="1" applyFill="1" applyBorder="1" applyAlignment="1" applyProtection="1">
      <alignment horizontal="center" vertical="center" wrapText="1"/>
      <protection locked="0" hidden="1"/>
    </xf>
    <xf numFmtId="0" fontId="38" fillId="30" borderId="43" xfId="0" applyFont="1" applyFill="1" applyBorder="1" applyAlignment="1" applyProtection="1">
      <alignment horizontal="center" vertical="center" wrapText="1"/>
      <protection locked="0" hidden="1"/>
    </xf>
    <xf numFmtId="164" fontId="26" fillId="16" borderId="143" xfId="1" applyFont="1" applyFill="1" applyBorder="1" applyAlignment="1" applyProtection="1">
      <alignment vertical="center"/>
      <protection locked="0"/>
    </xf>
    <xf numFmtId="164" fontId="26" fillId="16" borderId="141" xfId="1" applyFont="1" applyFill="1" applyBorder="1" applyAlignment="1" applyProtection="1">
      <alignment vertical="center"/>
      <protection locked="0"/>
    </xf>
    <xf numFmtId="9" fontId="26" fillId="12" borderId="142" xfId="2" applyFont="1" applyFill="1" applyBorder="1" applyAlignment="1" applyProtection="1">
      <alignment horizontal="right" vertical="center"/>
      <protection hidden="1"/>
    </xf>
    <xf numFmtId="164" fontId="11" fillId="11" borderId="142" xfId="1" applyFont="1" applyFill="1" applyBorder="1" applyAlignment="1" applyProtection="1">
      <alignment vertical="center"/>
      <protection locked="0"/>
    </xf>
    <xf numFmtId="9" fontId="26" fillId="19" borderId="141" xfId="2" applyFont="1" applyFill="1" applyBorder="1" applyAlignment="1" applyProtection="1">
      <alignment horizontal="right" vertical="center"/>
      <protection hidden="1"/>
    </xf>
    <xf numFmtId="9" fontId="26" fillId="19" borderId="145" xfId="2" applyFont="1" applyFill="1" applyBorder="1" applyAlignment="1" applyProtection="1">
      <alignment horizontal="right" vertical="center"/>
      <protection hidden="1"/>
    </xf>
    <xf numFmtId="49" fontId="26" fillId="19" borderId="144" xfId="2" applyNumberFormat="1" applyFont="1" applyFill="1" applyBorder="1" applyAlignment="1" applyProtection="1">
      <alignment horizontal="right" vertical="center"/>
      <protection hidden="1"/>
    </xf>
    <xf numFmtId="9" fontId="26" fillId="19" borderId="143" xfId="2" applyFont="1" applyFill="1" applyBorder="1" applyAlignment="1" applyProtection="1">
      <alignment horizontal="right" vertical="center"/>
      <protection hidden="1"/>
    </xf>
    <xf numFmtId="9" fontId="26" fillId="19" borderId="147" xfId="2" applyFont="1" applyFill="1" applyBorder="1" applyAlignment="1" applyProtection="1">
      <alignment horizontal="right" vertical="center"/>
      <protection hidden="1"/>
    </xf>
    <xf numFmtId="164" fontId="11" fillId="11" borderId="150" xfId="1" applyFont="1" applyFill="1" applyBorder="1" applyAlignment="1" applyProtection="1">
      <alignment vertical="center"/>
      <protection locked="0"/>
    </xf>
    <xf numFmtId="9" fontId="26" fillId="12" borderId="150" xfId="2" applyFont="1" applyFill="1" applyBorder="1" applyAlignment="1" applyProtection="1">
      <alignment horizontal="right" vertical="center"/>
      <protection hidden="1"/>
    </xf>
    <xf numFmtId="164" fontId="11" fillId="11" borderId="151" xfId="1" applyFont="1" applyFill="1" applyBorder="1" applyAlignment="1" applyProtection="1">
      <alignment vertical="center"/>
      <protection locked="0"/>
    </xf>
    <xf numFmtId="9" fontId="26" fillId="12" borderId="151" xfId="2" applyFont="1" applyFill="1" applyBorder="1" applyAlignment="1" applyProtection="1">
      <alignment horizontal="right" vertical="center"/>
      <protection hidden="1"/>
    </xf>
    <xf numFmtId="164" fontId="26" fillId="16" borderId="147" xfId="1" applyFont="1" applyFill="1" applyBorder="1" applyAlignment="1" applyProtection="1">
      <alignment vertical="center"/>
      <protection locked="0"/>
    </xf>
    <xf numFmtId="0" fontId="26" fillId="20" borderId="154" xfId="0" applyFont="1" applyFill="1" applyBorder="1" applyAlignment="1" applyProtection="1">
      <alignment vertical="center"/>
      <protection hidden="1"/>
    </xf>
    <xf numFmtId="0" fontId="26" fillId="20" borderId="156" xfId="0" applyFont="1" applyFill="1" applyBorder="1" applyAlignment="1" applyProtection="1">
      <alignment vertical="center"/>
      <protection hidden="1"/>
    </xf>
    <xf numFmtId="0" fontId="35" fillId="20" borderId="156" xfId="0" applyFont="1" applyFill="1" applyBorder="1" applyAlignment="1" applyProtection="1">
      <alignment horizontal="left" vertical="center" indent="2"/>
      <protection hidden="1"/>
    </xf>
    <xf numFmtId="0" fontId="26" fillId="20" borderId="158" xfId="0" applyFont="1" applyFill="1" applyBorder="1" applyAlignment="1" applyProtection="1">
      <alignment horizontal="left" vertical="center" indent="2"/>
      <protection hidden="1"/>
    </xf>
    <xf numFmtId="0" fontId="55" fillId="10" borderId="160" xfId="0" applyFont="1" applyFill="1" applyBorder="1" applyAlignment="1" applyProtection="1">
      <alignment horizontal="right" vertical="center"/>
      <protection hidden="1"/>
    </xf>
    <xf numFmtId="0" fontId="26" fillId="11" borderId="154" xfId="0" applyFont="1" applyFill="1" applyBorder="1" applyAlignment="1" applyProtection="1">
      <alignment vertical="center"/>
      <protection hidden="1"/>
    </xf>
    <xf numFmtId="0" fontId="26" fillId="11" borderId="156" xfId="0" applyFont="1" applyFill="1" applyBorder="1" applyAlignment="1" applyProtection="1">
      <alignment vertical="center"/>
      <protection hidden="1"/>
    </xf>
    <xf numFmtId="0" fontId="26" fillId="11" borderId="158" xfId="0" applyFont="1" applyFill="1" applyBorder="1" applyAlignment="1" applyProtection="1">
      <alignment vertical="center" wrapText="1"/>
      <protection hidden="1"/>
    </xf>
    <xf numFmtId="0" fontId="55" fillId="13" borderId="160" xfId="0" applyFont="1" applyFill="1" applyBorder="1" applyAlignment="1" applyProtection="1">
      <alignment horizontal="right" vertical="center"/>
      <protection hidden="1"/>
    </xf>
    <xf numFmtId="0" fontId="26" fillId="16" borderId="154" xfId="0" applyFont="1" applyFill="1" applyBorder="1" applyAlignment="1" applyProtection="1">
      <alignment vertical="center" wrapText="1"/>
      <protection hidden="1"/>
    </xf>
    <xf numFmtId="0" fontId="55" fillId="23" borderId="160" xfId="0" applyFont="1" applyFill="1" applyBorder="1" applyAlignment="1" applyProtection="1">
      <alignment horizontal="right" vertical="center"/>
      <protection hidden="1"/>
    </xf>
    <xf numFmtId="0" fontId="13" fillId="30" borderId="161" xfId="0" applyFont="1" applyFill="1" applyBorder="1" applyAlignment="1" applyProtection="1">
      <alignment horizontal="right" vertical="center" wrapText="1"/>
      <protection hidden="1"/>
    </xf>
    <xf numFmtId="9" fontId="38" fillId="30" borderId="162" xfId="0" applyNumberFormat="1" applyFont="1" applyFill="1" applyBorder="1" applyAlignment="1" applyProtection="1">
      <alignment vertical="center" wrapText="1"/>
      <protection hidden="1"/>
    </xf>
    <xf numFmtId="9" fontId="55" fillId="10" borderId="149" xfId="1" applyNumberFormat="1" applyFont="1" applyFill="1" applyBorder="1" applyAlignment="1" applyProtection="1">
      <alignment horizontal="right" vertical="center"/>
      <protection hidden="1"/>
    </xf>
    <xf numFmtId="9" fontId="55" fillId="13" borderId="149" xfId="1" applyNumberFormat="1" applyFont="1" applyFill="1" applyBorder="1" applyAlignment="1" applyProtection="1">
      <alignment vertical="center"/>
      <protection hidden="1"/>
    </xf>
    <xf numFmtId="9" fontId="55" fillId="23" borderId="149" xfId="1" applyNumberFormat="1" applyFont="1" applyFill="1" applyBorder="1" applyAlignment="1" applyProtection="1">
      <alignment vertical="center"/>
      <protection hidden="1"/>
    </xf>
    <xf numFmtId="0" fontId="0" fillId="0" borderId="0" xfId="0" applyAlignment="1" applyProtection="1">
      <alignment horizontal="left" vertical="center" wrapText="1"/>
      <protection locked="0"/>
    </xf>
    <xf numFmtId="0" fontId="0" fillId="16" borderId="0" xfId="0" applyFill="1" applyAlignment="1" applyProtection="1">
      <alignment horizontal="left" vertical="center" wrapText="1"/>
      <protection locked="0"/>
    </xf>
    <xf numFmtId="0" fontId="0" fillId="14" borderId="0" xfId="0" applyFill="1" applyAlignment="1" applyProtection="1">
      <alignment horizontal="left" vertical="center" wrapText="1"/>
      <protection locked="0"/>
    </xf>
    <xf numFmtId="0" fontId="0" fillId="14" borderId="0" xfId="0" applyFill="1" applyAlignment="1" applyProtection="1">
      <alignment wrapText="1"/>
      <protection locked="0"/>
    </xf>
    <xf numFmtId="0" fontId="0" fillId="9" borderId="0" xfId="0" applyFill="1" applyAlignment="1" applyProtection="1">
      <alignment wrapText="1"/>
      <protection locked="0"/>
    </xf>
    <xf numFmtId="0" fontId="2" fillId="5" borderId="53" xfId="0" applyFont="1" applyFill="1" applyBorder="1" applyAlignment="1" applyProtection="1">
      <alignment vertical="center" wrapText="1"/>
      <protection locked="0"/>
    </xf>
    <xf numFmtId="0" fontId="2" fillId="26" borderId="53" xfId="0" applyFont="1" applyFill="1" applyBorder="1" applyAlignment="1" applyProtection="1">
      <alignment vertical="center" wrapText="1"/>
      <protection locked="0"/>
    </xf>
    <xf numFmtId="0" fontId="0" fillId="20" borderId="0" xfId="0" applyFill="1" applyProtection="1">
      <protection locked="0"/>
    </xf>
    <xf numFmtId="0" fontId="0" fillId="20" borderId="0" xfId="0" applyFill="1" applyAlignment="1" applyProtection="1">
      <alignment wrapText="1"/>
      <protection locked="0"/>
    </xf>
    <xf numFmtId="0" fontId="0" fillId="20" borderId="0" xfId="0" applyFill="1" applyAlignment="1" applyProtection="1">
      <alignment vertical="center" wrapText="1"/>
      <protection locked="0"/>
    </xf>
    <xf numFmtId="0" fontId="0" fillId="12" borderId="82" xfId="0" applyFill="1" applyBorder="1" applyProtection="1">
      <protection locked="0"/>
    </xf>
    <xf numFmtId="0" fontId="0" fillId="12" borderId="85" xfId="0" applyFill="1" applyBorder="1" applyProtection="1">
      <protection locked="0"/>
    </xf>
    <xf numFmtId="0" fontId="48" fillId="12" borderId="93" xfId="0" applyFont="1" applyFill="1" applyBorder="1" applyProtection="1">
      <protection locked="0"/>
    </xf>
    <xf numFmtId="0" fontId="0" fillId="15" borderId="4" xfId="0" applyFill="1" applyBorder="1" applyProtection="1">
      <protection locked="0"/>
    </xf>
    <xf numFmtId="0" fontId="0" fillId="19" borderId="4" xfId="0" applyFill="1" applyBorder="1" applyProtection="1">
      <protection locked="0"/>
    </xf>
    <xf numFmtId="0" fontId="0" fillId="19" borderId="4" xfId="0" applyFill="1" applyBorder="1" applyAlignment="1" applyProtection="1">
      <alignment vertical="center" wrapText="1"/>
      <protection locked="0"/>
    </xf>
    <xf numFmtId="0" fontId="0" fillId="19" borderId="4" xfId="0" applyFill="1" applyBorder="1" applyAlignment="1" applyProtection="1">
      <alignment wrapText="1"/>
      <protection locked="0"/>
    </xf>
    <xf numFmtId="0" fontId="2" fillId="26" borderId="49" xfId="0" applyFont="1" applyFill="1" applyBorder="1" applyAlignment="1" applyProtection="1">
      <alignment vertical="center" wrapText="1"/>
      <protection locked="0"/>
    </xf>
    <xf numFmtId="0" fontId="2" fillId="26" borderId="49" xfId="0" applyFont="1" applyFill="1" applyBorder="1" applyAlignment="1">
      <alignment vertical="center" wrapText="1"/>
    </xf>
    <xf numFmtId="0" fontId="14" fillId="14" borderId="78" xfId="0" applyFont="1" applyFill="1" applyBorder="1"/>
    <xf numFmtId="9" fontId="30" fillId="30" borderId="22" xfId="0" applyNumberFormat="1" applyFont="1" applyFill="1" applyBorder="1" applyAlignment="1" applyProtection="1">
      <alignment horizontal="center" vertical="center"/>
      <protection hidden="1"/>
    </xf>
    <xf numFmtId="9" fontId="30" fillId="30" borderId="22" xfId="2" applyFont="1" applyFill="1" applyBorder="1" applyAlignment="1" applyProtection="1">
      <alignment horizontal="center" vertical="center"/>
      <protection hidden="1"/>
    </xf>
    <xf numFmtId="164" fontId="30" fillId="30" borderId="20" xfId="2" applyNumberFormat="1" applyFont="1" applyFill="1" applyBorder="1" applyAlignment="1" applyProtection="1">
      <alignment vertical="center"/>
      <protection hidden="1"/>
    </xf>
    <xf numFmtId="164" fontId="30" fillId="30" borderId="20" xfId="0" applyNumberFormat="1" applyFont="1" applyFill="1" applyBorder="1" applyAlignment="1" applyProtection="1">
      <alignment vertical="center"/>
      <protection hidden="1"/>
    </xf>
    <xf numFmtId="164" fontId="0" fillId="0" borderId="47" xfId="0" applyNumberFormat="1" applyBorder="1" applyAlignment="1" applyProtection="1">
      <alignment vertical="center" wrapText="1"/>
      <protection locked="0"/>
    </xf>
    <xf numFmtId="9" fontId="0" fillId="31" borderId="43" xfId="2" applyFont="1" applyFill="1" applyBorder="1" applyAlignment="1" applyProtection="1">
      <alignment horizontal="center" vertical="center" wrapText="1"/>
      <protection hidden="1"/>
    </xf>
    <xf numFmtId="9" fontId="0" fillId="31" borderId="3" xfId="2" applyFont="1" applyFill="1" applyBorder="1" applyAlignment="1" applyProtection="1">
      <alignment horizontal="center" vertical="center" wrapText="1"/>
      <protection hidden="1"/>
    </xf>
    <xf numFmtId="9" fontId="0" fillId="31" borderId="48" xfId="2" applyFont="1" applyFill="1" applyBorder="1" applyAlignment="1" applyProtection="1">
      <alignment horizontal="center" vertical="center" wrapText="1"/>
      <protection hidden="1"/>
    </xf>
    <xf numFmtId="9" fontId="0" fillId="31" borderId="114" xfId="2" applyFont="1" applyFill="1" applyBorder="1" applyAlignment="1" applyProtection="1">
      <alignment horizontal="center" vertical="center" wrapText="1"/>
      <protection hidden="1"/>
    </xf>
    <xf numFmtId="0" fontId="0" fillId="14" borderId="164" xfId="0" applyFill="1" applyBorder="1" applyAlignment="1">
      <alignment vertical="center"/>
    </xf>
    <xf numFmtId="0" fontId="0" fillId="14" borderId="165" xfId="0" applyFill="1" applyBorder="1" applyAlignment="1">
      <alignment vertical="center"/>
    </xf>
    <xf numFmtId="165" fontId="0" fillId="15" borderId="164" xfId="0" applyNumberFormat="1" applyFill="1" applyBorder="1" applyProtection="1">
      <protection hidden="1"/>
    </xf>
    <xf numFmtId="165" fontId="0" fillId="15" borderId="78" xfId="0" applyNumberFormat="1" applyFill="1" applyBorder="1" applyProtection="1">
      <protection hidden="1"/>
    </xf>
    <xf numFmtId="165" fontId="3" fillId="15" borderId="4" xfId="0" applyNumberFormat="1" applyFont="1" applyFill="1" applyBorder="1" applyProtection="1">
      <protection hidden="1"/>
    </xf>
    <xf numFmtId="0" fontId="14" fillId="11" borderId="164" xfId="0" applyFont="1" applyFill="1" applyBorder="1"/>
    <xf numFmtId="0" fontId="14" fillId="11" borderId="166" xfId="0" applyFont="1" applyFill="1" applyBorder="1"/>
    <xf numFmtId="41" fontId="0" fillId="11" borderId="171" xfId="0" applyNumberFormat="1" applyFill="1" applyBorder="1" applyAlignment="1" applyProtection="1">
      <alignment horizontal="right" vertical="center"/>
      <protection hidden="1"/>
    </xf>
    <xf numFmtId="41" fontId="0" fillId="11" borderId="80" xfId="0" applyNumberFormat="1" applyFill="1" applyBorder="1" applyAlignment="1" applyProtection="1">
      <alignment horizontal="right" vertical="center"/>
      <protection hidden="1"/>
    </xf>
    <xf numFmtId="41" fontId="0" fillId="11" borderId="172" xfId="0" applyNumberFormat="1" applyFill="1" applyBorder="1" applyAlignment="1" applyProtection="1">
      <alignment horizontal="right" vertical="center"/>
      <protection hidden="1"/>
    </xf>
    <xf numFmtId="41" fontId="0" fillId="11" borderId="166" xfId="0" applyNumberFormat="1" applyFill="1" applyBorder="1" applyAlignment="1" applyProtection="1">
      <alignment horizontal="right" vertical="center"/>
      <protection hidden="1"/>
    </xf>
    <xf numFmtId="41" fontId="0" fillId="11" borderId="173" xfId="0" applyNumberFormat="1" applyFill="1" applyBorder="1" applyAlignment="1" applyProtection="1">
      <alignment horizontal="right" vertical="center"/>
      <protection hidden="1"/>
    </xf>
    <xf numFmtId="41" fontId="0" fillId="11" borderId="174" xfId="0" applyNumberFormat="1" applyFill="1" applyBorder="1" applyAlignment="1" applyProtection="1">
      <alignment horizontal="right" vertical="center"/>
      <protection hidden="1"/>
    </xf>
    <xf numFmtId="0" fontId="10" fillId="30" borderId="26" xfId="0" applyFont="1" applyFill="1" applyBorder="1" applyAlignment="1">
      <alignment horizontal="center" vertical="center"/>
    </xf>
    <xf numFmtId="41" fontId="0" fillId="8" borderId="171" xfId="0" applyNumberFormat="1" applyFill="1" applyBorder="1" applyAlignment="1" applyProtection="1">
      <alignment horizontal="right" vertical="center"/>
      <protection hidden="1"/>
    </xf>
    <xf numFmtId="41" fontId="0" fillId="8" borderId="80" xfId="0" applyNumberFormat="1" applyFill="1" applyBorder="1" applyAlignment="1" applyProtection="1">
      <alignment horizontal="right" vertical="center"/>
      <protection hidden="1"/>
    </xf>
    <xf numFmtId="41" fontId="0" fillId="8" borderId="172" xfId="0" applyNumberFormat="1" applyFill="1" applyBorder="1" applyAlignment="1" applyProtection="1">
      <alignment horizontal="right" vertical="center"/>
      <protection hidden="1"/>
    </xf>
    <xf numFmtId="0" fontId="14" fillId="8" borderId="164" xfId="0" applyFont="1" applyFill="1" applyBorder="1" applyProtection="1">
      <protection locked="0"/>
    </xf>
    <xf numFmtId="41" fontId="0" fillId="8" borderId="165" xfId="0" applyNumberFormat="1" applyFill="1" applyBorder="1" applyAlignment="1" applyProtection="1">
      <alignment horizontal="right" vertical="center"/>
      <protection hidden="1"/>
    </xf>
    <xf numFmtId="41" fontId="0" fillId="8" borderId="177" xfId="0" applyNumberFormat="1" applyFill="1" applyBorder="1" applyAlignment="1" applyProtection="1">
      <alignment horizontal="right" vertical="center"/>
      <protection hidden="1"/>
    </xf>
    <xf numFmtId="41" fontId="0" fillId="8" borderId="178" xfId="0" applyNumberFormat="1" applyFill="1" applyBorder="1" applyAlignment="1" applyProtection="1">
      <alignment horizontal="right" vertical="center"/>
      <protection hidden="1"/>
    </xf>
    <xf numFmtId="0" fontId="14" fillId="8" borderId="165" xfId="0" applyFont="1" applyFill="1" applyBorder="1"/>
    <xf numFmtId="41" fontId="0" fillId="14" borderId="166" xfId="0" applyNumberFormat="1" applyFill="1" applyBorder="1" applyAlignment="1" applyProtection="1">
      <alignment horizontal="right" vertical="center"/>
      <protection hidden="1"/>
    </xf>
    <xf numFmtId="41" fontId="0" fillId="14" borderId="173" xfId="0" applyNumberFormat="1" applyFill="1" applyBorder="1" applyAlignment="1" applyProtection="1">
      <alignment horizontal="right" vertical="center"/>
      <protection hidden="1"/>
    </xf>
    <xf numFmtId="41" fontId="0" fillId="14" borderId="174" xfId="0" applyNumberFormat="1" applyFill="1" applyBorder="1" applyAlignment="1" applyProtection="1">
      <alignment horizontal="right" vertical="center"/>
      <protection hidden="1"/>
    </xf>
    <xf numFmtId="0" fontId="14" fillId="14" borderId="166" xfId="0" applyFont="1" applyFill="1" applyBorder="1"/>
    <xf numFmtId="41" fontId="0" fillId="14" borderId="171" xfId="0" applyNumberFormat="1" applyFill="1" applyBorder="1" applyAlignment="1" applyProtection="1">
      <alignment horizontal="right" vertical="center"/>
      <protection hidden="1"/>
    </xf>
    <xf numFmtId="41" fontId="0" fillId="14" borderId="80" xfId="0" applyNumberFormat="1" applyFill="1" applyBorder="1" applyAlignment="1" applyProtection="1">
      <alignment horizontal="right" vertical="center"/>
      <protection hidden="1"/>
    </xf>
    <xf numFmtId="41" fontId="0" fillId="14" borderId="172" xfId="0" applyNumberFormat="1" applyFill="1" applyBorder="1" applyAlignment="1" applyProtection="1">
      <alignment horizontal="right" vertical="center"/>
      <protection hidden="1"/>
    </xf>
    <xf numFmtId="41" fontId="0" fillId="14" borderId="183" xfId="0" applyNumberFormat="1" applyFill="1" applyBorder="1" applyAlignment="1" applyProtection="1">
      <alignment horizontal="right" vertical="center"/>
      <protection hidden="1"/>
    </xf>
    <xf numFmtId="41" fontId="0" fillId="14" borderId="184" xfId="0" applyNumberFormat="1" applyFill="1" applyBorder="1" applyAlignment="1" applyProtection="1">
      <alignment horizontal="right" vertical="center"/>
      <protection hidden="1"/>
    </xf>
    <xf numFmtId="41" fontId="0" fillId="14" borderId="185" xfId="0" applyNumberFormat="1" applyFill="1" applyBorder="1" applyAlignment="1" applyProtection="1">
      <alignment horizontal="right" vertical="center"/>
      <protection hidden="1"/>
    </xf>
    <xf numFmtId="0" fontId="14" fillId="14" borderId="164" xfId="0" applyFont="1" applyFill="1" applyBorder="1"/>
    <xf numFmtId="41" fontId="0" fillId="8" borderId="74" xfId="0" applyNumberFormat="1" applyFill="1" applyBorder="1" applyAlignment="1" applyProtection="1">
      <alignment horizontal="right" vertical="center"/>
      <protection hidden="1"/>
    </xf>
    <xf numFmtId="0" fontId="14" fillId="8" borderId="74" xfId="0" applyFont="1" applyFill="1" applyBorder="1" applyProtection="1">
      <protection locked="0"/>
    </xf>
    <xf numFmtId="41" fontId="0" fillId="6" borderId="171" xfId="0" applyNumberFormat="1" applyFill="1" applyBorder="1" applyAlignment="1" applyProtection="1">
      <alignment horizontal="right" vertical="center"/>
      <protection hidden="1"/>
    </xf>
    <xf numFmtId="41" fontId="0" fillId="6" borderId="80" xfId="0" applyNumberFormat="1" applyFill="1" applyBorder="1" applyAlignment="1" applyProtection="1">
      <alignment horizontal="right" vertical="center"/>
      <protection hidden="1"/>
    </xf>
    <xf numFmtId="41" fontId="0" fillId="6" borderId="172" xfId="0" applyNumberFormat="1" applyFill="1" applyBorder="1" applyAlignment="1" applyProtection="1">
      <alignment horizontal="right" vertical="center"/>
      <protection hidden="1"/>
    </xf>
    <xf numFmtId="0" fontId="14" fillId="6" borderId="164" xfId="0" applyFont="1" applyFill="1" applyBorder="1"/>
    <xf numFmtId="41" fontId="0" fillId="14" borderId="188" xfId="0" applyNumberFormat="1" applyFill="1" applyBorder="1" applyAlignment="1" applyProtection="1">
      <alignment horizontal="right" vertical="center"/>
      <protection hidden="1"/>
    </xf>
    <xf numFmtId="41" fontId="0" fillId="14" borderId="189" xfId="0" applyNumberFormat="1" applyFill="1" applyBorder="1" applyAlignment="1" applyProtection="1">
      <alignment horizontal="right" vertical="center"/>
      <protection hidden="1"/>
    </xf>
    <xf numFmtId="41" fontId="0" fillId="14" borderId="190" xfId="0" applyNumberFormat="1" applyFill="1" applyBorder="1" applyAlignment="1" applyProtection="1">
      <alignment horizontal="right" vertical="center"/>
      <protection hidden="1"/>
    </xf>
    <xf numFmtId="0" fontId="14" fillId="14" borderId="188" xfId="0" applyFont="1" applyFill="1" applyBorder="1" applyProtection="1">
      <protection locked="0"/>
    </xf>
    <xf numFmtId="41" fontId="0" fillId="6" borderId="165" xfId="0" applyNumberFormat="1" applyFill="1" applyBorder="1" applyAlignment="1" applyProtection="1">
      <alignment horizontal="right" vertical="center"/>
      <protection hidden="1"/>
    </xf>
    <xf numFmtId="41" fontId="0" fillId="6" borderId="177" xfId="0" applyNumberFormat="1" applyFill="1" applyBorder="1" applyAlignment="1" applyProtection="1">
      <alignment horizontal="right" vertical="center"/>
      <protection hidden="1"/>
    </xf>
    <xf numFmtId="41" fontId="0" fillId="6" borderId="178" xfId="0" applyNumberFormat="1" applyFill="1" applyBorder="1" applyAlignment="1" applyProtection="1">
      <alignment horizontal="right" vertical="center"/>
      <protection hidden="1"/>
    </xf>
    <xf numFmtId="0" fontId="14" fillId="6" borderId="165" xfId="0" applyFont="1" applyFill="1" applyBorder="1"/>
    <xf numFmtId="49" fontId="11" fillId="0" borderId="4" xfId="0" applyNumberFormat="1" applyFont="1" applyBorder="1" applyAlignment="1" applyProtection="1">
      <alignment vertical="center"/>
      <protection locked="0"/>
    </xf>
    <xf numFmtId="49" fontId="11" fillId="0" borderId="17" xfId="0" applyNumberFormat="1" applyFont="1" applyBorder="1" applyAlignment="1" applyProtection="1">
      <alignment vertical="center"/>
      <protection locked="0"/>
    </xf>
    <xf numFmtId="49" fontId="26" fillId="16" borderId="156" xfId="0" applyNumberFormat="1" applyFont="1" applyFill="1" applyBorder="1" applyAlignment="1" applyProtection="1">
      <alignment vertical="center" wrapText="1"/>
      <protection locked="0"/>
    </xf>
    <xf numFmtId="49" fontId="11" fillId="16" borderId="158" xfId="0" applyNumberFormat="1" applyFont="1" applyFill="1" applyBorder="1" applyAlignment="1" applyProtection="1">
      <alignment vertical="center" wrapText="1"/>
      <protection locked="0"/>
    </xf>
    <xf numFmtId="49" fontId="0" fillId="0" borderId="41" xfId="0" applyNumberFormat="1" applyBorder="1" applyAlignment="1" applyProtection="1">
      <alignment horizontal="left" vertical="center" wrapText="1"/>
      <protection locked="0"/>
    </xf>
    <xf numFmtId="49" fontId="0" fillId="0" borderId="4" xfId="0" applyNumberFormat="1" applyBorder="1" applyAlignment="1" applyProtection="1">
      <alignment horizontal="left" vertical="center" wrapText="1"/>
      <protection locked="0"/>
    </xf>
    <xf numFmtId="49" fontId="0" fillId="0" borderId="7" xfId="0" applyNumberFormat="1" applyBorder="1" applyAlignment="1" applyProtection="1">
      <alignment horizontal="left" vertical="center" wrapText="1"/>
      <protection locked="0"/>
    </xf>
    <xf numFmtId="49" fontId="0" fillId="0" borderId="82" xfId="0" applyNumberFormat="1" applyBorder="1" applyAlignment="1" applyProtection="1">
      <alignment horizontal="left" vertical="center" wrapText="1"/>
      <protection locked="0"/>
    </xf>
    <xf numFmtId="49" fontId="0" fillId="0" borderId="52" xfId="0" applyNumberFormat="1" applyBorder="1" applyAlignment="1" applyProtection="1">
      <alignment horizontal="center" vertical="center" wrapText="1"/>
      <protection locked="0"/>
    </xf>
    <xf numFmtId="49" fontId="0" fillId="0" borderId="82" xfId="0" applyNumberFormat="1" applyBorder="1" applyAlignment="1" applyProtection="1">
      <alignment horizontal="center" vertical="center" wrapText="1"/>
      <protection locked="0"/>
    </xf>
    <xf numFmtId="49" fontId="0" fillId="0" borderId="75" xfId="0" applyNumberFormat="1" applyBorder="1" applyAlignment="1" applyProtection="1">
      <alignment horizontal="center" vertical="center" wrapText="1"/>
      <protection locked="0"/>
    </xf>
    <xf numFmtId="164" fontId="0" fillId="0" borderId="4" xfId="1" applyFont="1" applyFill="1" applyBorder="1" applyAlignment="1" applyProtection="1">
      <alignment horizontal="center" vertical="center"/>
      <protection locked="0"/>
    </xf>
    <xf numFmtId="164" fontId="0" fillId="0" borderId="4" xfId="1" applyFont="1" applyBorder="1" applyAlignment="1" applyProtection="1">
      <alignment horizontal="center" vertical="center"/>
      <protection locked="0"/>
    </xf>
    <xf numFmtId="41" fontId="14" fillId="16" borderId="195" xfId="0" applyNumberFormat="1" applyFont="1" applyFill="1" applyBorder="1" applyAlignment="1" applyProtection="1">
      <alignment horizontal="center" vertical="center"/>
      <protection hidden="1"/>
    </xf>
    <xf numFmtId="3" fontId="0" fillId="0" borderId="4" xfId="0" applyNumberFormat="1" applyBorder="1" applyAlignment="1">
      <alignment horizontal="center" vertical="center"/>
    </xf>
    <xf numFmtId="37" fontId="13" fillId="30" borderId="7" xfId="0" applyNumberFormat="1" applyFont="1" applyFill="1" applyBorder="1" applyAlignment="1">
      <alignment horizontal="center" vertical="center"/>
    </xf>
    <xf numFmtId="9" fontId="26" fillId="17" borderId="143" xfId="2" applyFont="1" applyFill="1" applyBorder="1" applyAlignment="1" applyProtection="1">
      <alignment horizontal="right" vertical="center"/>
      <protection hidden="1"/>
    </xf>
    <xf numFmtId="9" fontId="26" fillId="17" borderId="147" xfId="2" applyFont="1" applyFill="1" applyBorder="1" applyAlignment="1" applyProtection="1">
      <alignment horizontal="right" vertical="center"/>
      <protection hidden="1"/>
    </xf>
    <xf numFmtId="0" fontId="0" fillId="18" borderId="0" xfId="0" applyFill="1"/>
    <xf numFmtId="0" fontId="0" fillId="18" borderId="0" xfId="0" applyFill="1" applyAlignment="1">
      <alignment horizontal="left" vertical="center" wrapText="1"/>
    </xf>
    <xf numFmtId="0" fontId="3" fillId="18" borderId="0" xfId="0" applyFont="1" applyFill="1" applyAlignment="1">
      <alignment horizontal="center" vertical="center" wrapText="1"/>
    </xf>
    <xf numFmtId="0" fontId="0" fillId="28" borderId="196" xfId="0" applyFill="1" applyBorder="1" applyAlignment="1">
      <alignment vertical="center" wrapText="1"/>
    </xf>
    <xf numFmtId="0" fontId="6" fillId="30" borderId="197" xfId="0" applyFont="1" applyFill="1" applyBorder="1" applyAlignment="1" applyProtection="1">
      <alignment horizontal="center" vertical="center" wrapText="1"/>
      <protection hidden="1"/>
    </xf>
    <xf numFmtId="164" fontId="13" fillId="30" borderId="199" xfId="1" applyFont="1" applyFill="1" applyBorder="1" applyAlignment="1" applyProtection="1">
      <alignment vertical="center"/>
      <protection hidden="1"/>
    </xf>
    <xf numFmtId="169" fontId="5" fillId="0" borderId="0" xfId="4" applyNumberFormat="1" applyAlignment="1" applyProtection="1">
      <alignment horizontal="center" vertical="center"/>
      <protection locked="0" hidden="1"/>
    </xf>
    <xf numFmtId="169" fontId="8" fillId="0" borderId="0" xfId="3" applyNumberFormat="1" applyFont="1" applyAlignment="1" applyProtection="1">
      <alignment horizontal="left" vertical="center"/>
      <protection locked="0" hidden="1"/>
    </xf>
    <xf numFmtId="169" fontId="2" fillId="30" borderId="3" xfId="0" applyNumberFormat="1" applyFont="1" applyFill="1" applyBorder="1" applyAlignment="1">
      <alignment horizontal="center" vertical="center" wrapText="1"/>
    </xf>
    <xf numFmtId="169" fontId="45" fillId="30" borderId="21" xfId="0" applyNumberFormat="1" applyFont="1" applyFill="1" applyBorder="1" applyAlignment="1">
      <alignment vertical="center"/>
    </xf>
    <xf numFmtId="169" fontId="0" fillId="0" borderId="0" xfId="0" applyNumberFormat="1"/>
    <xf numFmtId="0" fontId="0" fillId="24" borderId="49" xfId="0" applyFill="1" applyBorder="1" applyAlignment="1">
      <alignment vertical="center" wrapText="1"/>
    </xf>
    <xf numFmtId="0" fontId="8" fillId="0" borderId="0" xfId="3" applyNumberFormat="1" applyFont="1" applyAlignment="1" applyProtection="1">
      <alignment horizontal="left" vertical="center"/>
      <protection locked="0" hidden="1"/>
    </xf>
    <xf numFmtId="44" fontId="11" fillId="31" borderId="26" xfId="1" applyNumberFormat="1" applyFont="1" applyFill="1" applyBorder="1" applyAlignment="1" applyProtection="1">
      <alignment vertical="center"/>
      <protection hidden="1"/>
    </xf>
    <xf numFmtId="44" fontId="11" fillId="31" borderId="22" xfId="1" applyNumberFormat="1" applyFont="1" applyFill="1" applyBorder="1" applyAlignment="1" applyProtection="1">
      <alignment vertical="center"/>
      <protection hidden="1"/>
    </xf>
    <xf numFmtId="44" fontId="30" fillId="32" borderId="35" xfId="1" applyNumberFormat="1" applyFont="1" applyFill="1" applyBorder="1" applyAlignment="1" applyProtection="1">
      <alignment vertical="center"/>
      <protection hidden="1"/>
    </xf>
    <xf numFmtId="44" fontId="27" fillId="23" borderId="4" xfId="1" applyNumberFormat="1" applyFont="1" applyFill="1" applyBorder="1" applyAlignment="1" applyProtection="1">
      <alignment vertical="center" wrapText="1"/>
      <protection hidden="1"/>
    </xf>
    <xf numFmtId="44" fontId="11" fillId="20" borderId="143" xfId="1" applyNumberFormat="1" applyFont="1" applyFill="1" applyBorder="1" applyAlignment="1" applyProtection="1">
      <alignment vertical="center"/>
      <protection locked="0"/>
    </xf>
    <xf numFmtId="44" fontId="11" fillId="20" borderId="141" xfId="1" applyNumberFormat="1" applyFont="1" applyFill="1" applyBorder="1" applyAlignment="1" applyProtection="1">
      <alignment vertical="center"/>
      <protection locked="0"/>
    </xf>
    <xf numFmtId="44" fontId="11" fillId="20" borderId="144" xfId="1" applyNumberFormat="1" applyFont="1" applyFill="1" applyBorder="1" applyAlignment="1" applyProtection="1">
      <alignment vertical="center"/>
      <protection locked="0"/>
    </xf>
    <xf numFmtId="44" fontId="11" fillId="20" borderId="147" xfId="1" applyNumberFormat="1" applyFont="1" applyFill="1" applyBorder="1" applyAlignment="1" applyProtection="1">
      <alignment vertical="center"/>
      <protection locked="0"/>
    </xf>
    <xf numFmtId="44" fontId="55" fillId="10" borderId="149" xfId="1" applyNumberFormat="1" applyFont="1" applyFill="1" applyBorder="1" applyAlignment="1" applyProtection="1">
      <alignment horizontal="right" vertical="center"/>
      <protection hidden="1"/>
    </xf>
    <xf numFmtId="164" fontId="55" fillId="13" borderId="149" xfId="1" applyFont="1" applyFill="1" applyBorder="1" applyAlignment="1" applyProtection="1">
      <alignment vertical="center"/>
      <protection hidden="1"/>
    </xf>
    <xf numFmtId="164" fontId="55" fillId="23" borderId="149" xfId="1" applyFont="1" applyFill="1" applyBorder="1" applyAlignment="1" applyProtection="1">
      <alignment vertical="center"/>
      <protection hidden="1"/>
    </xf>
    <xf numFmtId="164" fontId="38" fillId="30" borderId="162" xfId="1" applyFont="1" applyFill="1" applyBorder="1" applyAlignment="1" applyProtection="1">
      <alignment vertical="center" wrapText="1"/>
      <protection hidden="1"/>
    </xf>
    <xf numFmtId="44" fontId="11" fillId="20" borderId="141" xfId="1" applyNumberFormat="1" applyFont="1" applyFill="1" applyBorder="1" applyAlignment="1" applyProtection="1">
      <alignment horizontal="right" vertical="center"/>
      <protection locked="0"/>
    </xf>
    <xf numFmtId="44" fontId="11" fillId="20" borderId="147" xfId="1" applyNumberFormat="1" applyFont="1" applyFill="1" applyBorder="1" applyAlignment="1" applyProtection="1">
      <alignment horizontal="right" vertical="center"/>
      <protection locked="0"/>
    </xf>
    <xf numFmtId="44" fontId="11" fillId="0" borderId="4" xfId="1" applyNumberFormat="1" applyFont="1" applyBorder="1" applyAlignment="1" applyProtection="1">
      <alignment vertical="center"/>
      <protection locked="0"/>
    </xf>
    <xf numFmtId="44" fontId="11" fillId="0" borderId="17" xfId="1" applyNumberFormat="1" applyFont="1" applyBorder="1" applyAlignment="1" applyProtection="1">
      <alignment vertical="center"/>
      <protection locked="0"/>
    </xf>
    <xf numFmtId="170" fontId="0" fillId="0" borderId="52" xfId="6" applyNumberFormat="1" applyFont="1" applyBorder="1" applyAlignment="1" applyProtection="1">
      <alignment horizontal="center" vertical="center" wrapText="1"/>
      <protection hidden="1"/>
    </xf>
    <xf numFmtId="170" fontId="0" fillId="0" borderId="41" xfId="6" applyNumberFormat="1" applyFont="1" applyBorder="1" applyAlignment="1">
      <alignment horizontal="center" vertical="center" wrapText="1"/>
    </xf>
    <xf numFmtId="170" fontId="0" fillId="0" borderId="7" xfId="6" applyNumberFormat="1" applyFont="1" applyBorder="1" applyAlignment="1">
      <alignment horizontal="center" vertical="center" wrapText="1"/>
    </xf>
    <xf numFmtId="170" fontId="0" fillId="0" borderId="4" xfId="6" applyNumberFormat="1" applyFont="1" applyBorder="1" applyAlignment="1">
      <alignment horizontal="center" vertical="center" wrapText="1"/>
    </xf>
    <xf numFmtId="164" fontId="0" fillId="0" borderId="47" xfId="1" applyFont="1" applyBorder="1" applyAlignment="1" applyProtection="1">
      <alignment vertical="center" wrapText="1"/>
      <protection locked="0"/>
    </xf>
    <xf numFmtId="0" fontId="0" fillId="35" borderId="52" xfId="0" applyFill="1" applyBorder="1" applyAlignment="1" applyProtection="1">
      <alignment horizontal="center" vertical="center" wrapText="1"/>
      <protection hidden="1"/>
    </xf>
    <xf numFmtId="164" fontId="11" fillId="0" borderId="198" xfId="1" applyFont="1" applyFill="1" applyBorder="1" applyAlignment="1" applyProtection="1">
      <alignment vertical="center"/>
      <protection hidden="1"/>
    </xf>
    <xf numFmtId="171" fontId="11" fillId="31" borderId="7" xfId="1" applyNumberFormat="1" applyFont="1" applyFill="1" applyBorder="1" applyAlignment="1" applyProtection="1">
      <alignment vertical="center"/>
      <protection hidden="1"/>
    </xf>
    <xf numFmtId="171" fontId="11" fillId="31" borderId="27" xfId="1" applyNumberFormat="1" applyFont="1" applyFill="1" applyBorder="1" applyAlignment="1" applyProtection="1">
      <alignment vertical="center"/>
      <protection hidden="1"/>
    </xf>
    <xf numFmtId="171" fontId="13" fillId="30" borderId="7" xfId="1" applyNumberFormat="1" applyFont="1" applyFill="1" applyBorder="1" applyAlignment="1" applyProtection="1">
      <alignment vertical="center"/>
      <protection hidden="1"/>
    </xf>
    <xf numFmtId="171" fontId="13" fillId="30" borderId="27" xfId="1" applyNumberFormat="1" applyFont="1" applyFill="1" applyBorder="1" applyAlignment="1" applyProtection="1">
      <alignment vertical="center"/>
      <protection hidden="1"/>
    </xf>
    <xf numFmtId="0" fontId="53" fillId="31" borderId="0" xfId="0" applyFont="1" applyFill="1" applyAlignment="1">
      <alignment horizontal="left" vertical="center" wrapText="1"/>
    </xf>
    <xf numFmtId="0" fontId="5" fillId="30" borderId="0" xfId="4" applyFill="1" applyAlignment="1" applyProtection="1">
      <alignment horizontal="center" vertical="center"/>
      <protection locked="0"/>
    </xf>
    <xf numFmtId="0" fontId="59" fillId="0" borderId="0" xfId="3" applyFont="1" applyAlignment="1" applyProtection="1">
      <alignment horizontal="center" vertical="center"/>
      <protection locked="0"/>
    </xf>
    <xf numFmtId="49" fontId="51" fillId="31" borderId="117" xfId="3" applyNumberFormat="1" applyFont="1" applyFill="1" applyBorder="1" applyAlignment="1" applyProtection="1">
      <alignment horizontal="left" vertical="center" wrapText="1"/>
      <protection locked="0"/>
    </xf>
    <xf numFmtId="49" fontId="51" fillId="31" borderId="116" xfId="3" applyNumberFormat="1" applyFont="1" applyFill="1" applyBorder="1" applyAlignment="1" applyProtection="1">
      <alignment horizontal="left" vertical="center" wrapText="1"/>
      <protection locked="0"/>
    </xf>
    <xf numFmtId="49" fontId="51" fillId="31" borderId="118" xfId="3" applyNumberFormat="1" applyFont="1" applyFill="1" applyBorder="1" applyAlignment="1" applyProtection="1">
      <alignment horizontal="left" vertical="center" wrapText="1"/>
      <protection locked="0"/>
    </xf>
    <xf numFmtId="168" fontId="51" fillId="31" borderId="117" xfId="3" applyNumberFormat="1" applyFont="1" applyFill="1" applyBorder="1" applyAlignment="1" applyProtection="1">
      <alignment horizontal="center" vertical="center" wrapText="1"/>
      <protection locked="0"/>
    </xf>
    <xf numFmtId="168" fontId="51" fillId="31" borderId="118" xfId="3" applyNumberFormat="1" applyFont="1" applyFill="1" applyBorder="1" applyAlignment="1" applyProtection="1">
      <alignment horizontal="center" vertical="center" wrapText="1"/>
      <protection locked="0"/>
    </xf>
    <xf numFmtId="0" fontId="13" fillId="30" borderId="100" xfId="3" applyFont="1" applyFill="1" applyBorder="1" applyAlignment="1" applyProtection="1">
      <alignment horizontal="center" vertical="center" wrapText="1"/>
    </xf>
    <xf numFmtId="168" fontId="51" fillId="31" borderId="100" xfId="3" applyNumberFormat="1" applyFont="1" applyFill="1" applyBorder="1" applyAlignment="1" applyProtection="1">
      <alignment horizontal="center" vertical="center" wrapText="1"/>
      <protection locked="0"/>
    </xf>
    <xf numFmtId="168" fontId="51" fillId="31" borderId="119" xfId="3" applyNumberFormat="1" applyFont="1" applyFill="1" applyBorder="1" applyAlignment="1" applyProtection="1">
      <alignment horizontal="center" vertical="center" wrapText="1"/>
      <protection locked="0"/>
    </xf>
    <xf numFmtId="164" fontId="14" fillId="16" borderId="140" xfId="1" applyFont="1" applyFill="1" applyBorder="1" applyAlignment="1" applyProtection="1">
      <alignment horizontal="left" vertical="center" wrapText="1"/>
      <protection hidden="1"/>
    </xf>
    <xf numFmtId="164" fontId="14" fillId="16" borderId="157" xfId="1" applyFont="1" applyFill="1" applyBorder="1" applyAlignment="1" applyProtection="1">
      <alignment horizontal="left" vertical="center" wrapText="1"/>
      <protection hidden="1"/>
    </xf>
    <xf numFmtId="164" fontId="14" fillId="16" borderId="139" xfId="1" applyFont="1" applyFill="1" applyBorder="1" applyAlignment="1" applyProtection="1">
      <alignment horizontal="left" vertical="center" wrapText="1"/>
      <protection hidden="1"/>
    </xf>
    <xf numFmtId="164" fontId="14" fillId="16" borderId="155" xfId="1" applyFont="1" applyFill="1" applyBorder="1" applyAlignment="1" applyProtection="1">
      <alignment horizontal="left" vertical="center" wrapText="1"/>
      <protection hidden="1"/>
    </xf>
    <xf numFmtId="0" fontId="30" fillId="23" borderId="152" xfId="0" applyFont="1" applyFill="1" applyBorder="1" applyAlignment="1" applyProtection="1">
      <alignment vertical="center" wrapText="1"/>
      <protection hidden="1"/>
    </xf>
    <xf numFmtId="0" fontId="30" fillId="23" borderId="81" xfId="0" applyFont="1" applyFill="1" applyBorder="1" applyAlignment="1" applyProtection="1">
      <alignment vertical="center" wrapText="1"/>
      <protection hidden="1"/>
    </xf>
    <xf numFmtId="0" fontId="30" fillId="23" borderId="153" xfId="0" applyFont="1" applyFill="1" applyBorder="1" applyAlignment="1" applyProtection="1">
      <alignment vertical="center" wrapText="1"/>
      <protection hidden="1"/>
    </xf>
    <xf numFmtId="0" fontId="13" fillId="30" borderId="32" xfId="0" applyFont="1" applyFill="1" applyBorder="1" applyAlignment="1" applyProtection="1">
      <alignment horizontal="right" vertical="center"/>
      <protection hidden="1"/>
    </xf>
    <xf numFmtId="0" fontId="13" fillId="30" borderId="33" xfId="0" applyFont="1" applyFill="1" applyBorder="1" applyAlignment="1" applyProtection="1">
      <alignment horizontal="right" vertical="center"/>
      <protection hidden="1"/>
    </xf>
    <xf numFmtId="0" fontId="13" fillId="30" borderId="34" xfId="0" applyFont="1" applyFill="1" applyBorder="1" applyAlignment="1" applyProtection="1">
      <alignment horizontal="right" vertical="center"/>
      <protection hidden="1"/>
    </xf>
    <xf numFmtId="164" fontId="14" fillId="20" borderId="140" xfId="1" applyFont="1" applyFill="1" applyBorder="1" applyAlignment="1" applyProtection="1">
      <alignment horizontal="left" vertical="center" wrapText="1"/>
      <protection hidden="1"/>
    </xf>
    <xf numFmtId="164" fontId="14" fillId="20" borderId="157" xfId="1" applyFont="1" applyFill="1" applyBorder="1" applyAlignment="1" applyProtection="1">
      <alignment horizontal="left" vertical="center" wrapText="1"/>
      <protection hidden="1"/>
    </xf>
    <xf numFmtId="0" fontId="30" fillId="13" borderId="152" xfId="0" applyFont="1" applyFill="1" applyBorder="1" applyAlignment="1" applyProtection="1">
      <alignment horizontal="left" vertical="center" wrapText="1"/>
      <protection hidden="1"/>
    </xf>
    <xf numFmtId="0" fontId="30" fillId="13" borderId="81" xfId="0" applyFont="1" applyFill="1" applyBorder="1" applyAlignment="1" applyProtection="1">
      <alignment horizontal="left" vertical="center" wrapText="1"/>
      <protection hidden="1"/>
    </xf>
    <xf numFmtId="0" fontId="30" fillId="13" borderId="153" xfId="0" applyFont="1" applyFill="1" applyBorder="1" applyAlignment="1" applyProtection="1">
      <alignment horizontal="left" vertical="center" wrapText="1"/>
      <protection hidden="1"/>
    </xf>
    <xf numFmtId="164" fontId="14" fillId="20" borderId="146" xfId="1" applyFont="1" applyFill="1" applyBorder="1" applyAlignment="1" applyProtection="1">
      <alignment horizontal="left" vertical="center" wrapText="1"/>
      <protection hidden="1"/>
    </xf>
    <xf numFmtId="164" fontId="14" fillId="20" borderId="159" xfId="1" applyFont="1" applyFill="1" applyBorder="1" applyAlignment="1" applyProtection="1">
      <alignment horizontal="left" vertical="center" wrapText="1"/>
      <protection hidden="1"/>
    </xf>
    <xf numFmtId="0" fontId="31" fillId="31" borderId="0" xfId="0" applyFont="1" applyFill="1" applyAlignment="1" applyProtection="1">
      <alignment horizontal="left" vertical="center" wrapText="1"/>
      <protection locked="0" hidden="1"/>
    </xf>
    <xf numFmtId="0" fontId="5" fillId="30" borderId="0" xfId="4" applyFill="1" applyAlignment="1" applyProtection="1">
      <alignment horizontal="center" vertical="center"/>
      <protection locked="0" hidden="1"/>
    </xf>
    <xf numFmtId="0" fontId="60" fillId="0" borderId="0" xfId="3" applyFont="1" applyProtection="1">
      <alignment vertical="center"/>
      <protection locked="0" hidden="1"/>
    </xf>
    <xf numFmtId="0" fontId="65" fillId="32" borderId="132" xfId="0" applyFont="1" applyFill="1" applyBorder="1" applyAlignment="1" applyProtection="1">
      <alignment horizontal="left" vertical="center"/>
      <protection locked="0" hidden="1"/>
    </xf>
    <xf numFmtId="0" fontId="65" fillId="32" borderId="133" xfId="0" applyFont="1" applyFill="1" applyBorder="1" applyAlignment="1" applyProtection="1">
      <alignment horizontal="left" vertical="center"/>
      <protection locked="0" hidden="1"/>
    </xf>
    <xf numFmtId="0" fontId="65" fillId="32" borderId="134" xfId="0" applyFont="1" applyFill="1" applyBorder="1" applyAlignment="1" applyProtection="1">
      <alignment horizontal="left" vertical="center"/>
      <protection locked="0" hidden="1"/>
    </xf>
    <xf numFmtId="0" fontId="38" fillId="30" borderId="24" xfId="0" applyFont="1" applyFill="1" applyBorder="1" applyAlignment="1" applyProtection="1">
      <alignment horizontal="center" vertical="center" wrapText="1"/>
      <protection locked="0" hidden="1"/>
    </xf>
    <xf numFmtId="0" fontId="38" fillId="30" borderId="47" xfId="0" applyFont="1" applyFill="1" applyBorder="1" applyAlignment="1" applyProtection="1">
      <alignment horizontal="center" vertical="center" wrapText="1"/>
      <protection locked="0" hidden="1"/>
    </xf>
    <xf numFmtId="0" fontId="38" fillId="30" borderId="136" xfId="0" applyFont="1" applyFill="1" applyBorder="1" applyAlignment="1" applyProtection="1">
      <alignment horizontal="center" vertical="center" wrapText="1"/>
      <protection locked="0" hidden="1"/>
    </xf>
    <xf numFmtId="0" fontId="38" fillId="30" borderId="41" xfId="0" applyFont="1" applyFill="1" applyBorder="1" applyAlignment="1" applyProtection="1">
      <alignment horizontal="center" vertical="center" wrapText="1"/>
      <protection locked="0" hidden="1"/>
    </xf>
    <xf numFmtId="0" fontId="38" fillId="30" borderId="13" xfId="0" applyFont="1" applyFill="1" applyBorder="1" applyAlignment="1" applyProtection="1">
      <alignment horizontal="center" vertical="center"/>
      <protection locked="0" hidden="1"/>
    </xf>
    <xf numFmtId="0" fontId="38" fillId="30" borderId="135" xfId="0" applyFont="1" applyFill="1" applyBorder="1" applyAlignment="1" applyProtection="1">
      <alignment horizontal="center" vertical="center"/>
      <protection locked="0" hidden="1"/>
    </xf>
    <xf numFmtId="0" fontId="38" fillId="30" borderId="137" xfId="0" applyFont="1" applyFill="1" applyBorder="1" applyAlignment="1" applyProtection="1">
      <alignment horizontal="center" vertical="center" wrapText="1"/>
      <protection locked="0" hidden="1"/>
    </xf>
    <xf numFmtId="0" fontId="38" fillId="30" borderId="48" xfId="0" applyFont="1" applyFill="1" applyBorder="1" applyAlignment="1" applyProtection="1">
      <alignment horizontal="center" vertical="center" wrapText="1"/>
      <protection locked="0" hidden="1"/>
    </xf>
    <xf numFmtId="0" fontId="31" fillId="34" borderId="0" xfId="0" applyFont="1" applyFill="1" applyAlignment="1" applyProtection="1">
      <alignment horizontal="left" vertical="center" wrapText="1"/>
      <protection hidden="1"/>
    </xf>
    <xf numFmtId="0" fontId="57" fillId="8" borderId="0" xfId="0" applyFont="1" applyFill="1" applyAlignment="1" applyProtection="1">
      <alignment horizontal="left" vertical="center" wrapText="1"/>
      <protection hidden="1"/>
    </xf>
    <xf numFmtId="0" fontId="13" fillId="18" borderId="0" xfId="0" applyFont="1" applyFill="1" applyAlignment="1" applyProtection="1">
      <alignment horizontal="center" vertical="center" wrapText="1"/>
      <protection hidden="1"/>
    </xf>
    <xf numFmtId="0" fontId="65" fillId="32" borderId="23" xfId="0" applyFont="1" applyFill="1" applyBorder="1" applyAlignment="1" applyProtection="1">
      <alignment horizontal="left" vertical="center"/>
      <protection locked="0" hidden="1"/>
    </xf>
    <xf numFmtId="0" fontId="65" fillId="32" borderId="14" xfId="0" applyFont="1" applyFill="1" applyBorder="1" applyAlignment="1" applyProtection="1">
      <alignment horizontal="left" vertical="center"/>
      <protection locked="0" hidden="1"/>
    </xf>
    <xf numFmtId="0" fontId="65" fillId="32" borderId="18" xfId="0" applyFont="1" applyFill="1" applyBorder="1" applyAlignment="1" applyProtection="1">
      <alignment horizontal="left" vertical="center"/>
      <protection locked="0" hidden="1"/>
    </xf>
    <xf numFmtId="0" fontId="38" fillId="30" borderId="4" xfId="0" applyFont="1" applyFill="1" applyBorder="1" applyAlignment="1" applyProtection="1">
      <alignment horizontal="center" vertical="center" wrapText="1"/>
      <protection locked="0" hidden="1"/>
    </xf>
    <xf numFmtId="0" fontId="38" fillId="30" borderId="26" xfId="0" applyFont="1" applyFill="1" applyBorder="1" applyAlignment="1" applyProtection="1">
      <alignment horizontal="center" vertical="center" wrapText="1"/>
      <protection locked="0" hidden="1"/>
    </xf>
    <xf numFmtId="0" fontId="30" fillId="10" borderId="152" xfId="0" applyFont="1" applyFill="1" applyBorder="1" applyAlignment="1" applyProtection="1">
      <alignment horizontal="left" vertical="center" wrapText="1"/>
      <protection hidden="1"/>
    </xf>
    <xf numFmtId="0" fontId="30" fillId="10" borderId="81" xfId="0" applyFont="1" applyFill="1" applyBorder="1" applyAlignment="1" applyProtection="1">
      <alignment horizontal="left" vertical="center" wrapText="1"/>
      <protection hidden="1"/>
    </xf>
    <xf numFmtId="0" fontId="30" fillId="10" borderId="153" xfId="0" applyFont="1" applyFill="1" applyBorder="1" applyAlignment="1" applyProtection="1">
      <alignment horizontal="left" vertical="center" wrapText="1"/>
      <protection hidden="1"/>
    </xf>
    <xf numFmtId="0" fontId="0" fillId="30" borderId="163" xfId="0" applyFill="1" applyBorder="1" applyAlignment="1" applyProtection="1">
      <alignment horizontal="center"/>
      <protection hidden="1"/>
    </xf>
    <xf numFmtId="0" fontId="0" fillId="30" borderId="1" xfId="0" applyFill="1" applyBorder="1" applyAlignment="1" applyProtection="1">
      <alignment horizontal="center"/>
      <protection hidden="1"/>
    </xf>
    <xf numFmtId="0" fontId="0" fillId="30" borderId="11" xfId="0" applyFill="1" applyBorder="1" applyAlignment="1" applyProtection="1">
      <alignment horizontal="center"/>
      <protection hidden="1"/>
    </xf>
    <xf numFmtId="164" fontId="13" fillId="13" borderId="148" xfId="1" applyFont="1" applyFill="1" applyBorder="1" applyAlignment="1" applyProtection="1">
      <alignment horizontal="center"/>
      <protection hidden="1"/>
    </xf>
    <xf numFmtId="164" fontId="13" fillId="13" borderId="81" xfId="1" applyFont="1" applyFill="1" applyBorder="1" applyAlignment="1" applyProtection="1">
      <alignment horizontal="center"/>
      <protection hidden="1"/>
    </xf>
    <xf numFmtId="164" fontId="13" fillId="13" borderId="153" xfId="1" applyFont="1" applyFill="1" applyBorder="1" applyAlignment="1" applyProtection="1">
      <alignment horizontal="center"/>
      <protection hidden="1"/>
    </xf>
    <xf numFmtId="164" fontId="14" fillId="20" borderId="192" xfId="1" applyFont="1" applyFill="1" applyBorder="1" applyAlignment="1" applyProtection="1">
      <alignment horizontal="left" vertical="center" wrapText="1"/>
      <protection hidden="1"/>
    </xf>
    <xf numFmtId="164" fontId="14" fillId="20" borderId="193" xfId="1" applyFont="1" applyFill="1" applyBorder="1" applyAlignment="1" applyProtection="1">
      <alignment horizontal="left" vertical="center" wrapText="1"/>
      <protection hidden="1"/>
    </xf>
    <xf numFmtId="164" fontId="14" fillId="20" borderId="194" xfId="1" applyFont="1" applyFill="1" applyBorder="1" applyAlignment="1" applyProtection="1">
      <alignment horizontal="left" vertical="center" wrapText="1"/>
      <protection hidden="1"/>
    </xf>
    <xf numFmtId="164" fontId="14" fillId="11" borderId="146" xfId="1" applyFont="1" applyFill="1" applyBorder="1" applyAlignment="1" applyProtection="1">
      <alignment horizontal="left" vertical="center" wrapText="1"/>
      <protection hidden="1"/>
    </xf>
    <xf numFmtId="164" fontId="14" fillId="11" borderId="159" xfId="1" applyFont="1" applyFill="1" applyBorder="1" applyAlignment="1" applyProtection="1">
      <alignment horizontal="left" vertical="center" wrapText="1"/>
      <protection hidden="1"/>
    </xf>
    <xf numFmtId="164" fontId="14" fillId="11" borderId="140" xfId="1" applyFont="1" applyFill="1" applyBorder="1" applyAlignment="1" applyProtection="1">
      <alignment horizontal="left" vertical="center" wrapText="1"/>
      <protection hidden="1"/>
    </xf>
    <xf numFmtId="164" fontId="14" fillId="11" borderId="157" xfId="1" applyFont="1" applyFill="1" applyBorder="1" applyAlignment="1" applyProtection="1">
      <alignment horizontal="left" vertical="center" wrapText="1"/>
      <protection hidden="1"/>
    </xf>
    <xf numFmtId="164" fontId="14" fillId="11" borderId="139" xfId="1" applyFont="1" applyFill="1" applyBorder="1" applyAlignment="1" applyProtection="1">
      <alignment horizontal="left" vertical="center" wrapText="1"/>
      <protection hidden="1"/>
    </xf>
    <xf numFmtId="164" fontId="14" fillId="11" borderId="155" xfId="1" applyFont="1" applyFill="1" applyBorder="1" applyAlignment="1" applyProtection="1">
      <alignment horizontal="left" vertical="center" wrapText="1"/>
      <protection hidden="1"/>
    </xf>
    <xf numFmtId="164" fontId="13" fillId="10" borderId="148" xfId="1" applyFont="1" applyFill="1" applyBorder="1" applyAlignment="1" applyProtection="1">
      <alignment horizontal="center" vertical="top" wrapText="1"/>
      <protection hidden="1"/>
    </xf>
    <xf numFmtId="164" fontId="13" fillId="10" borderId="81" xfId="1" applyFont="1" applyFill="1" applyBorder="1" applyAlignment="1" applyProtection="1">
      <alignment horizontal="center" vertical="top" wrapText="1"/>
      <protection hidden="1"/>
    </xf>
    <xf numFmtId="164" fontId="13" fillId="10" borderId="153" xfId="1" applyFont="1" applyFill="1" applyBorder="1" applyAlignment="1" applyProtection="1">
      <alignment horizontal="center" vertical="top" wrapText="1"/>
      <protection hidden="1"/>
    </xf>
    <xf numFmtId="164" fontId="13" fillId="23" borderId="148" xfId="1" applyFont="1" applyFill="1" applyBorder="1" applyAlignment="1" applyProtection="1">
      <alignment horizontal="center"/>
      <protection hidden="1"/>
    </xf>
    <xf numFmtId="164" fontId="13" fillId="23" borderId="81" xfId="1" applyFont="1" applyFill="1" applyBorder="1" applyAlignment="1" applyProtection="1">
      <alignment horizontal="center"/>
      <protection hidden="1"/>
    </xf>
    <xf numFmtId="164" fontId="13" fillId="23" borderId="153" xfId="1" applyFont="1" applyFill="1" applyBorder="1" applyAlignment="1" applyProtection="1">
      <alignment horizontal="center"/>
      <protection hidden="1"/>
    </xf>
    <xf numFmtId="164" fontId="14" fillId="16" borderId="146" xfId="1" applyFont="1" applyFill="1" applyBorder="1" applyAlignment="1" applyProtection="1">
      <alignment horizontal="left" vertical="center" wrapText="1"/>
      <protection hidden="1"/>
    </xf>
    <xf numFmtId="164" fontId="14" fillId="16" borderId="159" xfId="1" applyFont="1" applyFill="1" applyBorder="1" applyAlignment="1" applyProtection="1">
      <alignment horizontal="left" vertical="center" wrapText="1"/>
      <protection hidden="1"/>
    </xf>
    <xf numFmtId="0" fontId="32" fillId="31" borderId="0" xfId="0" applyFont="1" applyFill="1" applyAlignment="1" applyProtection="1">
      <alignment horizontal="left" vertical="center" wrapText="1"/>
      <protection locked="0" hidden="1"/>
    </xf>
    <xf numFmtId="0" fontId="5" fillId="30" borderId="0" xfId="4" applyFill="1" applyAlignment="1" applyProtection="1">
      <alignment horizontal="left" vertical="center"/>
      <protection locked="0" hidden="1"/>
    </xf>
    <xf numFmtId="0" fontId="60" fillId="0" borderId="0" xfId="3" applyFont="1" applyAlignment="1" applyProtection="1">
      <alignment horizontal="left" vertical="center"/>
      <protection locked="0" hidden="1"/>
    </xf>
    <xf numFmtId="0" fontId="2" fillId="32" borderId="0" xfId="0" applyFont="1" applyFill="1" applyAlignment="1">
      <alignment horizontal="center" vertical="center"/>
    </xf>
    <xf numFmtId="0" fontId="50" fillId="14" borderId="66" xfId="0" applyFont="1" applyFill="1" applyBorder="1" applyAlignment="1" applyProtection="1">
      <alignment horizontal="center" vertical="center" wrapText="1"/>
      <protection locked="0"/>
    </xf>
    <xf numFmtId="0" fontId="50" fillId="14" borderId="70" xfId="0" applyFont="1" applyFill="1" applyBorder="1" applyAlignment="1" applyProtection="1">
      <alignment horizontal="center" vertical="center" wrapText="1"/>
      <protection locked="0"/>
    </xf>
    <xf numFmtId="0" fontId="14" fillId="3" borderId="29" xfId="0" applyFont="1" applyFill="1" applyBorder="1" applyAlignment="1">
      <alignment horizontal="left" vertical="center" wrapText="1"/>
    </xf>
    <xf numFmtId="0" fontId="14" fillId="3" borderId="82" xfId="0" applyFont="1" applyFill="1" applyBorder="1" applyAlignment="1">
      <alignment horizontal="left" vertical="center" wrapText="1"/>
    </xf>
    <xf numFmtId="0" fontId="2" fillId="30" borderId="61" xfId="0" applyFont="1" applyFill="1" applyBorder="1" applyAlignment="1">
      <alignment horizontal="center" vertical="center"/>
    </xf>
    <xf numFmtId="0" fontId="2" fillId="30" borderId="62" xfId="0" applyFont="1" applyFill="1" applyBorder="1" applyAlignment="1">
      <alignment horizontal="center" vertical="center"/>
    </xf>
    <xf numFmtId="0" fontId="2" fillId="30" borderId="64" xfId="0" applyFont="1" applyFill="1" applyBorder="1" applyAlignment="1">
      <alignment horizontal="center" vertical="center"/>
    </xf>
    <xf numFmtId="0" fontId="2" fillId="30" borderId="69" xfId="0" applyFont="1" applyFill="1" applyBorder="1" applyAlignment="1">
      <alignment horizontal="center" vertical="center"/>
    </xf>
    <xf numFmtId="0" fontId="41" fillId="32" borderId="0" xfId="0" applyFont="1" applyFill="1" applyAlignment="1" applyProtection="1">
      <alignment horizontal="left" vertical="center"/>
      <protection locked="0"/>
    </xf>
    <xf numFmtId="0" fontId="14" fillId="3" borderId="4" xfId="0" applyFont="1" applyFill="1" applyBorder="1" applyAlignment="1">
      <alignment horizontal="left" vertical="center" wrapText="1"/>
    </xf>
    <xf numFmtId="0" fontId="10" fillId="30" borderId="102" xfId="0" applyFont="1" applyFill="1" applyBorder="1" applyAlignment="1">
      <alignment horizontal="center" vertical="center"/>
    </xf>
    <xf numFmtId="0" fontId="10" fillId="30" borderId="103" xfId="0" applyFont="1" applyFill="1" applyBorder="1" applyAlignment="1">
      <alignment horizontal="center" vertical="center"/>
    </xf>
    <xf numFmtId="0" fontId="10" fillId="30" borderId="108" xfId="0" applyFont="1" applyFill="1" applyBorder="1" applyAlignment="1">
      <alignment horizontal="center" vertical="center"/>
    </xf>
    <xf numFmtId="0" fontId="10" fillId="30" borderId="65" xfId="0" applyFont="1" applyFill="1" applyBorder="1" applyAlignment="1">
      <alignment horizontal="center" vertical="center"/>
    </xf>
    <xf numFmtId="0" fontId="17" fillId="8" borderId="109" xfId="0" applyFont="1" applyFill="1" applyBorder="1" applyAlignment="1">
      <alignment horizontal="left" vertical="center" wrapText="1"/>
    </xf>
    <xf numFmtId="0" fontId="17" fillId="8" borderId="110" xfId="0" applyFont="1" applyFill="1" applyBorder="1" applyAlignment="1">
      <alignment horizontal="left" vertical="center" wrapText="1"/>
    </xf>
    <xf numFmtId="0" fontId="17" fillId="8" borderId="112" xfId="0" applyFont="1" applyFill="1" applyBorder="1" applyAlignment="1">
      <alignment horizontal="left" vertical="center" wrapText="1"/>
    </xf>
    <xf numFmtId="0" fontId="17" fillId="14" borderId="109" xfId="0" applyFont="1" applyFill="1" applyBorder="1" applyAlignment="1">
      <alignment horizontal="left" vertical="center"/>
    </xf>
    <xf numFmtId="0" fontId="17" fillId="14" borderId="110" xfId="0" applyFont="1" applyFill="1" applyBorder="1" applyAlignment="1">
      <alignment horizontal="left" vertical="center"/>
    </xf>
    <xf numFmtId="0" fontId="17" fillId="14" borderId="112" xfId="0" applyFont="1" applyFill="1" applyBorder="1" applyAlignment="1">
      <alignment horizontal="left" vertical="center"/>
    </xf>
    <xf numFmtId="0" fontId="10" fillId="30" borderId="104" xfId="0" applyFont="1" applyFill="1" applyBorder="1" applyAlignment="1">
      <alignment horizontal="center" vertical="center"/>
    </xf>
    <xf numFmtId="0" fontId="10" fillId="30" borderId="105" xfId="0" applyFont="1" applyFill="1" applyBorder="1" applyAlignment="1">
      <alignment horizontal="center" vertical="center"/>
    </xf>
    <xf numFmtId="0" fontId="10" fillId="30" borderId="67" xfId="0" applyFont="1" applyFill="1" applyBorder="1" applyAlignment="1">
      <alignment horizontal="center" vertical="center"/>
    </xf>
    <xf numFmtId="0" fontId="10" fillId="30" borderId="71" xfId="0" applyFont="1" applyFill="1" applyBorder="1" applyAlignment="1">
      <alignment horizontal="center" vertical="center"/>
    </xf>
    <xf numFmtId="0" fontId="50" fillId="11" borderId="67" xfId="0" applyFont="1" applyFill="1" applyBorder="1" applyAlignment="1" applyProtection="1">
      <alignment horizontal="center" vertical="center" wrapText="1"/>
      <protection locked="0"/>
    </xf>
    <xf numFmtId="0" fontId="50" fillId="11" borderId="71" xfId="0" applyFont="1" applyFill="1" applyBorder="1" applyAlignment="1" applyProtection="1">
      <alignment horizontal="center" vertical="center" wrapText="1"/>
      <protection locked="0"/>
    </xf>
    <xf numFmtId="0" fontId="50" fillId="14" borderId="176" xfId="0" applyFont="1" applyFill="1" applyBorder="1" applyAlignment="1" applyProtection="1">
      <alignment horizontal="center" vertical="center" wrapText="1"/>
      <protection locked="0"/>
    </xf>
    <xf numFmtId="0" fontId="50" fillId="14" borderId="171" xfId="0" applyFont="1" applyFill="1" applyBorder="1" applyAlignment="1" applyProtection="1">
      <alignment horizontal="center" vertical="center" wrapText="1"/>
      <protection locked="0"/>
    </xf>
    <xf numFmtId="0" fontId="50" fillId="14" borderId="187" xfId="0" applyFont="1" applyFill="1" applyBorder="1" applyAlignment="1" applyProtection="1">
      <alignment horizontal="center" vertical="center" wrapText="1"/>
      <protection locked="0"/>
    </xf>
    <xf numFmtId="0" fontId="50" fillId="14" borderId="191" xfId="0" applyFont="1" applyFill="1" applyBorder="1" applyAlignment="1" applyProtection="1">
      <alignment horizontal="center" vertical="center" wrapText="1"/>
      <protection locked="0"/>
    </xf>
    <xf numFmtId="0" fontId="50" fillId="8" borderId="175" xfId="0" applyFont="1" applyFill="1" applyBorder="1" applyAlignment="1" applyProtection="1">
      <alignment horizontal="center" vertical="center" wrapText="1"/>
      <protection locked="0"/>
    </xf>
    <xf numFmtId="0" fontId="50" fillId="8" borderId="179" xfId="0" applyFont="1" applyFill="1" applyBorder="1" applyAlignment="1" applyProtection="1">
      <alignment horizontal="center" vertical="center" wrapText="1"/>
      <protection locked="0"/>
    </xf>
    <xf numFmtId="0" fontId="50" fillId="8" borderId="67" xfId="0" applyFont="1" applyFill="1" applyBorder="1" applyAlignment="1" applyProtection="1">
      <alignment horizontal="center" vertical="center" wrapText="1"/>
      <protection locked="0"/>
    </xf>
    <xf numFmtId="0" fontId="50" fillId="8" borderId="71" xfId="0" applyFont="1" applyFill="1" applyBorder="1" applyAlignment="1" applyProtection="1">
      <alignment horizontal="center" vertical="center" wrapText="1"/>
      <protection locked="0"/>
    </xf>
    <xf numFmtId="0" fontId="50" fillId="8" borderId="176" xfId="0" applyFont="1" applyFill="1" applyBorder="1" applyAlignment="1" applyProtection="1">
      <alignment horizontal="center" vertical="center" wrapText="1"/>
      <protection locked="0"/>
    </xf>
    <xf numFmtId="0" fontId="50" fillId="8" borderId="171" xfId="0" applyFont="1" applyFill="1" applyBorder="1" applyAlignment="1" applyProtection="1">
      <alignment horizontal="center" vertical="center" wrapText="1"/>
      <protection locked="0"/>
    </xf>
    <xf numFmtId="0" fontId="50" fillId="14" borderId="182" xfId="0" applyFont="1" applyFill="1" applyBorder="1" applyAlignment="1" applyProtection="1">
      <alignment horizontal="center" vertical="center" wrapText="1"/>
      <protection locked="0"/>
    </xf>
    <xf numFmtId="0" fontId="50" fillId="14" borderId="186" xfId="0" applyFont="1" applyFill="1" applyBorder="1" applyAlignment="1" applyProtection="1">
      <alignment horizontal="center" vertical="center" wrapText="1"/>
      <protection locked="0"/>
    </xf>
    <xf numFmtId="0" fontId="14" fillId="0" borderId="0" xfId="0" applyFont="1" applyAlignment="1">
      <alignment horizontal="left" wrapText="1"/>
    </xf>
    <xf numFmtId="0" fontId="2" fillId="30" borderId="16" xfId="0" applyFont="1" applyFill="1" applyBorder="1" applyAlignment="1">
      <alignment horizontal="center" vertical="center"/>
    </xf>
    <xf numFmtId="0" fontId="2" fillId="30" borderId="75" xfId="0" applyFont="1" applyFill="1" applyBorder="1" applyAlignment="1">
      <alignment horizontal="center" vertical="center"/>
    </xf>
    <xf numFmtId="0" fontId="2" fillId="30" borderId="43" xfId="0" applyFont="1" applyFill="1" applyBorder="1" applyAlignment="1">
      <alignment horizontal="center" vertical="center"/>
    </xf>
    <xf numFmtId="0" fontId="2" fillId="30" borderId="52" xfId="0" applyFont="1" applyFill="1" applyBorder="1" applyAlignment="1">
      <alignment horizontal="center" vertical="center"/>
    </xf>
    <xf numFmtId="0" fontId="17" fillId="12" borderId="7" xfId="0" applyFont="1" applyFill="1" applyBorder="1" applyAlignment="1">
      <alignment horizontal="center" vertical="center"/>
    </xf>
    <xf numFmtId="0" fontId="17" fillId="12" borderId="15" xfId="0" applyFont="1" applyFill="1" applyBorder="1" applyAlignment="1">
      <alignment horizontal="center" vertical="center"/>
    </xf>
    <xf numFmtId="0" fontId="17" fillId="12" borderId="41" xfId="0" applyFont="1" applyFill="1" applyBorder="1" applyAlignment="1">
      <alignment horizontal="center" vertical="center"/>
    </xf>
    <xf numFmtId="0" fontId="17" fillId="15" borderId="7" xfId="0" applyFont="1" applyFill="1" applyBorder="1" applyAlignment="1">
      <alignment horizontal="center" vertical="center"/>
    </xf>
    <xf numFmtId="0" fontId="17" fillId="15" borderId="15" xfId="0" applyFont="1" applyFill="1" applyBorder="1" applyAlignment="1">
      <alignment horizontal="center" vertical="center"/>
    </xf>
    <xf numFmtId="0" fontId="17" fillId="19" borderId="7" xfId="0" applyFont="1" applyFill="1" applyBorder="1" applyAlignment="1">
      <alignment horizontal="center" vertical="center"/>
    </xf>
    <xf numFmtId="0" fontId="17" fillId="19" borderId="15" xfId="0" applyFont="1" applyFill="1" applyBorder="1" applyAlignment="1">
      <alignment horizontal="center" vertical="center"/>
    </xf>
    <xf numFmtId="0" fontId="17" fillId="19" borderId="41" xfId="0" applyFont="1" applyFill="1" applyBorder="1" applyAlignment="1">
      <alignment horizontal="center" vertical="center"/>
    </xf>
    <xf numFmtId="0" fontId="61" fillId="0" borderId="0" xfId="0" applyFont="1" applyAlignment="1" applyProtection="1">
      <alignment horizontal="left" vertical="center"/>
      <protection locked="0"/>
    </xf>
    <xf numFmtId="0" fontId="62" fillId="0" borderId="0" xfId="0" applyFont="1" applyAlignment="1" applyProtection="1">
      <alignment horizontal="left" vertical="center"/>
      <protection locked="0"/>
    </xf>
    <xf numFmtId="0" fontId="15" fillId="32" borderId="0" xfId="0" applyFont="1" applyFill="1" applyAlignment="1">
      <alignment horizontal="center" vertical="center" textRotation="90"/>
    </xf>
    <xf numFmtId="0" fontId="17" fillId="17" borderId="4" xfId="0" applyFont="1" applyFill="1" applyBorder="1" applyAlignment="1">
      <alignment horizontal="center" vertical="center" wrapText="1"/>
    </xf>
    <xf numFmtId="0" fontId="17" fillId="15" borderId="4" xfId="0" applyFont="1" applyFill="1" applyBorder="1" applyAlignment="1">
      <alignment horizontal="center" vertical="center" wrapText="1"/>
    </xf>
    <xf numFmtId="0" fontId="17" fillId="19" borderId="7" xfId="0" applyFont="1" applyFill="1" applyBorder="1" applyAlignment="1">
      <alignment horizontal="center" vertical="center" wrapText="1"/>
    </xf>
    <xf numFmtId="0" fontId="17" fillId="19" borderId="15" xfId="0" applyFont="1" applyFill="1" applyBorder="1" applyAlignment="1">
      <alignment horizontal="center" vertical="center" wrapText="1"/>
    </xf>
    <xf numFmtId="0" fontId="17" fillId="19" borderId="41" xfId="0" applyFont="1" applyFill="1" applyBorder="1" applyAlignment="1">
      <alignment horizontal="center" vertical="center" wrapText="1"/>
    </xf>
    <xf numFmtId="0" fontId="3" fillId="15" borderId="72" xfId="0" applyFont="1" applyFill="1" applyBorder="1" applyAlignment="1">
      <alignment horizontal="center" vertical="center"/>
    </xf>
    <xf numFmtId="0" fontId="3" fillId="15" borderId="164" xfId="0" applyFont="1" applyFill="1" applyBorder="1" applyAlignment="1">
      <alignment horizontal="center" vertical="center"/>
    </xf>
    <xf numFmtId="0" fontId="3" fillId="15" borderId="73" xfId="0" applyFont="1" applyFill="1" applyBorder="1" applyAlignment="1">
      <alignment horizontal="center" vertical="center"/>
    </xf>
    <xf numFmtId="0" fontId="3" fillId="15" borderId="74" xfId="0" applyFont="1" applyFill="1" applyBorder="1" applyAlignment="1">
      <alignment horizontal="center" vertical="center"/>
    </xf>
    <xf numFmtId="0" fontId="2" fillId="30" borderId="68" xfId="0" applyFont="1" applyFill="1" applyBorder="1" applyAlignment="1">
      <alignment horizontal="center" vertical="center"/>
    </xf>
    <xf numFmtId="0" fontId="0" fillId="30" borderId="0" xfId="0" applyFill="1" applyAlignment="1">
      <alignment horizontal="center"/>
    </xf>
    <xf numFmtId="0" fontId="33" fillId="30" borderId="0" xfId="0" applyFont="1" applyFill="1" applyAlignment="1" applyProtection="1">
      <alignment horizontal="center" vertical="center"/>
      <protection locked="0"/>
    </xf>
    <xf numFmtId="0" fontId="50" fillId="6" borderId="176" xfId="0" applyFont="1" applyFill="1" applyBorder="1" applyAlignment="1" applyProtection="1">
      <alignment horizontal="center" vertical="center" wrapText="1"/>
      <protection locked="0"/>
    </xf>
    <xf numFmtId="0" fontId="50" fillId="6" borderId="171" xfId="0" applyFont="1" applyFill="1" applyBorder="1" applyAlignment="1" applyProtection="1">
      <alignment horizontal="center" vertical="center" wrapText="1"/>
      <protection locked="0"/>
    </xf>
    <xf numFmtId="0" fontId="17" fillId="11" borderId="109" xfId="0" applyFont="1" applyFill="1" applyBorder="1" applyAlignment="1">
      <alignment horizontal="left" vertical="center"/>
    </xf>
    <xf numFmtId="0" fontId="17" fillId="11" borderId="110" xfId="0" applyFont="1" applyFill="1" applyBorder="1" applyAlignment="1">
      <alignment horizontal="left" vertical="center"/>
    </xf>
    <xf numFmtId="0" fontId="17" fillId="11" borderId="124" xfId="0" applyFont="1" applyFill="1" applyBorder="1" applyAlignment="1">
      <alignment horizontal="left" vertical="center"/>
    </xf>
    <xf numFmtId="0" fontId="17" fillId="11" borderId="112" xfId="0" applyFont="1" applyFill="1" applyBorder="1" applyAlignment="1">
      <alignment horizontal="left" vertical="center"/>
    </xf>
    <xf numFmtId="0" fontId="50" fillId="14" borderId="180" xfId="0" applyFont="1" applyFill="1" applyBorder="1" applyAlignment="1" applyProtection="1">
      <alignment horizontal="center" vertical="center" wrapText="1"/>
      <protection locked="0"/>
    </xf>
    <xf numFmtId="0" fontId="50" fillId="14" borderId="181" xfId="0" applyFont="1" applyFill="1" applyBorder="1" applyAlignment="1" applyProtection="1">
      <alignment horizontal="center" vertical="center" wrapText="1"/>
      <protection locked="0"/>
    </xf>
    <xf numFmtId="0" fontId="50" fillId="11" borderId="167" xfId="0" applyFont="1" applyFill="1" applyBorder="1" applyAlignment="1" applyProtection="1">
      <alignment horizontal="center" vertical="center" wrapText="1"/>
      <protection locked="0"/>
    </xf>
    <xf numFmtId="0" fontId="50" fillId="11" borderId="168" xfId="0" applyFont="1" applyFill="1" applyBorder="1" applyAlignment="1" applyProtection="1">
      <alignment horizontal="center" vertical="center" wrapText="1"/>
      <protection locked="0"/>
    </xf>
    <xf numFmtId="0" fontId="50" fillId="11" borderId="169" xfId="0" applyFont="1" applyFill="1" applyBorder="1" applyAlignment="1" applyProtection="1">
      <alignment horizontal="center" vertical="center" wrapText="1"/>
      <protection locked="0"/>
    </xf>
    <xf numFmtId="0" fontId="50" fillId="11" borderId="170" xfId="0" applyFont="1" applyFill="1" applyBorder="1" applyAlignment="1" applyProtection="1">
      <alignment horizontal="center" vertical="center" wrapText="1"/>
      <protection locked="0"/>
    </xf>
    <xf numFmtId="0" fontId="50" fillId="11" borderId="66" xfId="0" applyFont="1" applyFill="1" applyBorder="1" applyAlignment="1" applyProtection="1">
      <alignment horizontal="center" vertical="center" wrapText="1"/>
      <protection locked="0"/>
    </xf>
    <xf numFmtId="0" fontId="50" fillId="11" borderId="70" xfId="0" applyFont="1" applyFill="1" applyBorder="1" applyAlignment="1" applyProtection="1">
      <alignment horizontal="center" vertical="center" wrapText="1"/>
      <protection locked="0"/>
    </xf>
    <xf numFmtId="0" fontId="17" fillId="6" borderId="109" xfId="0" applyFont="1" applyFill="1" applyBorder="1" applyAlignment="1">
      <alignment horizontal="left" vertical="center" wrapText="1"/>
    </xf>
    <xf numFmtId="0" fontId="17" fillId="6" borderId="110" xfId="0" applyFont="1" applyFill="1" applyBorder="1" applyAlignment="1">
      <alignment horizontal="left" vertical="center" wrapText="1"/>
    </xf>
    <xf numFmtId="0" fontId="17" fillId="6" borderId="125" xfId="0" applyFont="1" applyFill="1" applyBorder="1" applyAlignment="1">
      <alignment horizontal="left" vertical="center" wrapText="1"/>
    </xf>
    <xf numFmtId="0" fontId="50" fillId="6" borderId="127" xfId="0" applyFont="1" applyFill="1" applyBorder="1" applyAlignment="1" applyProtection="1">
      <alignment horizontal="center" vertical="center" wrapText="1"/>
      <protection locked="0"/>
    </xf>
    <xf numFmtId="0" fontId="50" fillId="6" borderId="128" xfId="0" applyFont="1" applyFill="1" applyBorder="1" applyAlignment="1" applyProtection="1">
      <alignment horizontal="center" vertical="center" wrapText="1"/>
      <protection locked="0"/>
    </xf>
    <xf numFmtId="0" fontId="50" fillId="6" borderId="175" xfId="0" applyFont="1" applyFill="1" applyBorder="1" applyAlignment="1" applyProtection="1">
      <alignment horizontal="center" vertical="center" wrapText="1"/>
      <protection locked="0"/>
    </xf>
    <xf numFmtId="0" fontId="50" fillId="6" borderId="179" xfId="0" applyFont="1" applyFill="1" applyBorder="1" applyAlignment="1" applyProtection="1">
      <alignment horizontal="center" vertical="center" wrapText="1"/>
      <protection locked="0"/>
    </xf>
    <xf numFmtId="0" fontId="14" fillId="3" borderId="4" xfId="0" applyFont="1" applyFill="1" applyBorder="1" applyAlignment="1">
      <alignment horizontal="left" vertical="center"/>
    </xf>
    <xf numFmtId="0" fontId="14" fillId="0" borderId="0" xfId="0" applyFont="1" applyAlignment="1">
      <alignment horizontal="left" vertical="center"/>
    </xf>
    <xf numFmtId="0" fontId="14" fillId="0" borderId="0" xfId="0" applyFont="1" applyAlignment="1">
      <alignment horizontal="left" vertical="center" wrapText="1"/>
    </xf>
    <xf numFmtId="0" fontId="0" fillId="19" borderId="4" xfId="0" applyFill="1" applyBorder="1" applyAlignment="1">
      <alignment horizontal="center" vertical="center"/>
    </xf>
    <xf numFmtId="0" fontId="0" fillId="15" borderId="7" xfId="0" applyFill="1" applyBorder="1" applyAlignment="1">
      <alignment horizontal="left" vertical="center"/>
    </xf>
    <xf numFmtId="0" fontId="0" fillId="15" borderId="41" xfId="0" applyFill="1" applyBorder="1" applyAlignment="1">
      <alignment horizontal="left" vertical="center"/>
    </xf>
    <xf numFmtId="0" fontId="0" fillId="19" borderId="7" xfId="0" applyFill="1" applyBorder="1" applyAlignment="1">
      <alignment horizontal="left" vertical="center"/>
    </xf>
    <xf numFmtId="0" fontId="0" fillId="19" borderId="15" xfId="0" applyFill="1" applyBorder="1" applyAlignment="1">
      <alignment horizontal="left" vertical="center"/>
    </xf>
    <xf numFmtId="0" fontId="0" fillId="19" borderId="41" xfId="0" applyFill="1" applyBorder="1" applyAlignment="1">
      <alignment horizontal="left" vertical="center"/>
    </xf>
    <xf numFmtId="0" fontId="0" fillId="19" borderId="4" xfId="0" applyFill="1" applyBorder="1" applyAlignment="1">
      <alignment horizontal="left" vertical="center"/>
    </xf>
    <xf numFmtId="0" fontId="0" fillId="19" borderId="7" xfId="0" applyFill="1" applyBorder="1" applyAlignment="1">
      <alignment horizontal="left" vertical="center" wrapText="1"/>
    </xf>
    <xf numFmtId="0" fontId="0" fillId="19" borderId="41" xfId="0" applyFill="1" applyBorder="1" applyAlignment="1">
      <alignment horizontal="left" vertical="center" wrapText="1"/>
    </xf>
    <xf numFmtId="0" fontId="0" fillId="12" borderId="88" xfId="0" applyFill="1" applyBorder="1" applyAlignment="1">
      <alignment horizontal="left" vertical="center"/>
    </xf>
    <xf numFmtId="0" fontId="0" fillId="12" borderId="89" xfId="0" applyFill="1" applyBorder="1" applyAlignment="1">
      <alignment horizontal="left" vertical="center"/>
    </xf>
    <xf numFmtId="0" fontId="0" fillId="12" borderId="92" xfId="0" applyFill="1" applyBorder="1" applyAlignment="1">
      <alignment horizontal="left" vertical="center"/>
    </xf>
    <xf numFmtId="0" fontId="0" fillId="12" borderId="84" xfId="0" applyFill="1" applyBorder="1" applyAlignment="1">
      <alignment horizontal="left" vertical="center"/>
    </xf>
    <xf numFmtId="0" fontId="0" fillId="12" borderId="4" xfId="0" applyFill="1" applyBorder="1" applyAlignment="1">
      <alignment horizontal="left" vertical="center"/>
    </xf>
    <xf numFmtId="0" fontId="0" fillId="12" borderId="90" xfId="0" applyFill="1" applyBorder="1" applyAlignment="1">
      <alignment horizontal="left" vertical="center"/>
    </xf>
    <xf numFmtId="0" fontId="0" fillId="12" borderId="91" xfId="0" applyFill="1" applyBorder="1" applyAlignment="1">
      <alignment horizontal="left" vertical="center"/>
    </xf>
    <xf numFmtId="0" fontId="0" fillId="12" borderId="87" xfId="0" applyFill="1" applyBorder="1" applyAlignment="1">
      <alignment horizontal="left" vertical="center"/>
    </xf>
    <xf numFmtId="0" fontId="0" fillId="15" borderId="15" xfId="0" applyFill="1" applyBorder="1" applyAlignment="1">
      <alignment horizontal="left" vertical="center"/>
    </xf>
    <xf numFmtId="0" fontId="59" fillId="0" borderId="0" xfId="3" applyFont="1" applyAlignment="1" applyProtection="1">
      <alignment horizontal="left" vertical="center"/>
      <protection locked="0" hidden="1"/>
    </xf>
    <xf numFmtId="0" fontId="24" fillId="31" borderId="0" xfId="0" applyFont="1" applyFill="1" applyAlignment="1">
      <alignment horizontal="left" vertical="center" wrapText="1"/>
    </xf>
    <xf numFmtId="0" fontId="24" fillId="31" borderId="0" xfId="0" applyFont="1" applyFill="1" applyAlignment="1">
      <alignment horizontal="left" vertical="center"/>
    </xf>
    <xf numFmtId="0" fontId="12" fillId="22" borderId="5" xfId="0" applyFont="1" applyFill="1" applyBorder="1" applyAlignment="1">
      <alignment horizontal="left" vertical="top"/>
    </xf>
    <xf numFmtId="0" fontId="12" fillId="22" borderId="2" xfId="0" applyFont="1" applyFill="1" applyBorder="1" applyAlignment="1">
      <alignment horizontal="left" vertical="top"/>
    </xf>
    <xf numFmtId="0" fontId="12" fillId="22" borderId="6" xfId="0" applyFont="1" applyFill="1" applyBorder="1" applyAlignment="1">
      <alignment horizontal="left" vertical="top"/>
    </xf>
    <xf numFmtId="0" fontId="12" fillId="22" borderId="9" xfId="0" applyFont="1" applyFill="1" applyBorder="1" applyAlignment="1">
      <alignment horizontal="left" vertical="top"/>
    </xf>
    <xf numFmtId="0" fontId="12" fillId="22" borderId="0" xfId="0" applyFont="1" applyFill="1" applyAlignment="1">
      <alignment horizontal="left" vertical="top"/>
    </xf>
    <xf numFmtId="0" fontId="12" fillId="22" borderId="8" xfId="0" applyFont="1" applyFill="1" applyBorder="1" applyAlignment="1">
      <alignment horizontal="left" vertical="top"/>
    </xf>
    <xf numFmtId="0" fontId="12" fillId="22" borderId="10" xfId="0" applyFont="1" applyFill="1" applyBorder="1" applyAlignment="1">
      <alignment horizontal="left" vertical="top"/>
    </xf>
    <xf numFmtId="0" fontId="12" fillId="22" borderId="1" xfId="0" applyFont="1" applyFill="1" applyBorder="1" applyAlignment="1">
      <alignment horizontal="left" vertical="top"/>
    </xf>
    <xf numFmtId="0" fontId="12" fillId="22" borderId="11" xfId="0" applyFont="1" applyFill="1" applyBorder="1" applyAlignment="1">
      <alignment horizontal="left" vertical="top"/>
    </xf>
    <xf numFmtId="0" fontId="3" fillId="19" borderId="4" xfId="0" applyFont="1" applyFill="1" applyBorder="1" applyAlignment="1">
      <alignment horizontal="left" vertical="center" wrapText="1"/>
    </xf>
    <xf numFmtId="0" fontId="3" fillId="19" borderId="4" xfId="0" applyFont="1" applyFill="1" applyBorder="1" applyAlignment="1">
      <alignment horizontal="center" vertical="center" wrapText="1"/>
    </xf>
    <xf numFmtId="0" fontId="3" fillId="12" borderId="4" xfId="0" applyFont="1" applyFill="1" applyBorder="1" applyAlignment="1">
      <alignment horizontal="center" vertical="center" wrapText="1"/>
    </xf>
    <xf numFmtId="0" fontId="3" fillId="22" borderId="4" xfId="0" applyFont="1" applyFill="1" applyBorder="1" applyAlignment="1">
      <alignment horizontal="center" vertical="center" wrapText="1"/>
    </xf>
    <xf numFmtId="0" fontId="3" fillId="17" borderId="4" xfId="0" applyFont="1" applyFill="1" applyBorder="1" applyAlignment="1">
      <alignment horizontal="center" vertical="center" wrapText="1"/>
    </xf>
    <xf numFmtId="0" fontId="3" fillId="15" borderId="4" xfId="0" applyFont="1" applyFill="1" applyBorder="1" applyAlignment="1">
      <alignment horizontal="center" vertical="center" wrapText="1"/>
    </xf>
    <xf numFmtId="0" fontId="3" fillId="7" borderId="4" xfId="0" applyFont="1" applyFill="1" applyBorder="1" applyAlignment="1">
      <alignment horizontal="center" vertical="center" wrapText="1"/>
    </xf>
    <xf numFmtId="0" fontId="3" fillId="9" borderId="4" xfId="0" applyFont="1" applyFill="1" applyBorder="1" applyAlignment="1">
      <alignment horizontal="center" vertical="center" wrapText="1"/>
    </xf>
  </cellXfs>
  <cellStyles count="7">
    <cellStyle name="Comma" xfId="6" builtinId="3"/>
    <cellStyle name="Currency" xfId="1" builtinId="4"/>
    <cellStyle name="Heading 1 2" xfId="3" xr:uid="{B1FC0133-8483-41AC-9FC9-B58AFC097CAE}"/>
    <cellStyle name="Heading 2 2" xfId="5" xr:uid="{06B5F995-32F0-4CBF-9689-08164F33923D}"/>
    <cellStyle name="Normal" xfId="0" builtinId="0"/>
    <cellStyle name="Normal 2" xfId="4" xr:uid="{DC2FDB92-A06D-4A00-B121-0E0A27387719}"/>
    <cellStyle name="Percent" xfId="2" builtinId="5"/>
  </cellStyles>
  <dxfs count="156">
    <dxf>
      <font>
        <color theme="0"/>
      </font>
      <fill>
        <patternFill>
          <bgColor rgb="FF00676A"/>
        </patternFill>
      </fill>
    </dxf>
    <dxf>
      <font>
        <b/>
        <i val="0"/>
        <color theme="0"/>
      </font>
      <fill>
        <patternFill>
          <bgColor rgb="FFC00000"/>
        </patternFill>
      </fill>
    </dxf>
    <dxf>
      <font>
        <b/>
        <i val="0"/>
        <color auto="1"/>
      </font>
      <fill>
        <patternFill>
          <bgColor theme="9" tint="0.39994506668294322"/>
        </patternFill>
      </fill>
    </dxf>
    <dxf>
      <font>
        <b/>
        <i val="0"/>
        <color theme="0"/>
      </font>
      <fill>
        <patternFill>
          <bgColor rgb="FF00676A"/>
        </patternFill>
      </fill>
    </dxf>
    <dxf>
      <font>
        <color theme="0"/>
      </font>
      <fill>
        <patternFill>
          <bgColor rgb="FF00676A"/>
        </patternFill>
      </fill>
    </dxf>
    <dxf>
      <font>
        <color theme="0"/>
      </font>
      <fill>
        <patternFill>
          <bgColor rgb="FFC00000"/>
        </patternFill>
      </fill>
    </dxf>
    <dxf>
      <font>
        <color auto="1"/>
      </font>
      <fill>
        <patternFill>
          <bgColor theme="9" tint="0.39994506668294322"/>
        </patternFill>
      </fill>
    </dxf>
    <dxf>
      <font>
        <b/>
        <i val="0"/>
        <color theme="0"/>
      </font>
      <fill>
        <patternFill>
          <bgColor rgb="FFC00000"/>
        </patternFill>
      </fill>
    </dxf>
    <dxf>
      <font>
        <b/>
        <i val="0"/>
      </font>
      <fill>
        <patternFill>
          <bgColor theme="9" tint="0.39994506668294322"/>
        </patternFill>
      </fill>
    </dxf>
    <dxf>
      <font>
        <b/>
        <i val="0"/>
        <color theme="0"/>
      </font>
      <fill>
        <patternFill>
          <bgColor rgb="FF00676A"/>
        </patternFill>
      </fill>
    </dxf>
    <dxf>
      <font>
        <b/>
        <i val="0"/>
        <color theme="0"/>
      </font>
      <fill>
        <patternFill>
          <bgColor rgb="FFC00000"/>
        </patternFill>
      </fill>
    </dxf>
    <dxf>
      <font>
        <b/>
        <i val="0"/>
        <color auto="1"/>
      </font>
      <fill>
        <patternFill>
          <bgColor theme="9" tint="0.39994506668294322"/>
        </patternFill>
      </fill>
    </dxf>
    <dxf>
      <font>
        <color theme="0"/>
      </font>
      <fill>
        <patternFill>
          <bgColor rgb="FF20A59F"/>
        </patternFill>
      </fill>
    </dxf>
    <dxf>
      <fill>
        <patternFill>
          <bgColor theme="9" tint="0.39994506668294322"/>
        </patternFill>
      </fill>
    </dxf>
    <dxf>
      <font>
        <color theme="0"/>
      </font>
      <fill>
        <patternFill>
          <bgColor rgb="FF20A59F"/>
        </patternFill>
      </fill>
    </dxf>
    <dxf>
      <font>
        <color theme="0"/>
      </font>
      <fill>
        <patternFill>
          <bgColor rgb="FFC00000"/>
        </patternFill>
      </fill>
    </dxf>
    <dxf>
      <fill>
        <patternFill>
          <bgColor theme="9" tint="0.39994506668294322"/>
        </patternFill>
      </fill>
    </dxf>
    <dxf>
      <font>
        <color theme="0"/>
      </font>
      <fill>
        <patternFill>
          <bgColor rgb="FF20A59F"/>
        </patternFill>
      </fill>
    </dxf>
    <dxf>
      <font>
        <color theme="0"/>
      </font>
      <fill>
        <patternFill>
          <bgColor rgb="FFC00000"/>
        </patternFill>
      </fill>
    </dxf>
    <dxf>
      <font>
        <color auto="1"/>
      </font>
      <fill>
        <patternFill>
          <bgColor theme="9" tint="0.39994506668294322"/>
        </patternFill>
      </fill>
    </dxf>
    <dxf>
      <font>
        <color theme="0"/>
      </font>
      <fill>
        <patternFill>
          <bgColor rgb="FF20A59F"/>
        </patternFill>
      </fill>
    </dxf>
    <dxf>
      <fill>
        <patternFill patternType="solid">
          <fgColor indexed="64"/>
          <bgColor theme="4" tint="0.79998168889431442"/>
        </patternFill>
      </fill>
      <alignment horizontal="general" vertical="center" textRotation="0" wrapText="1" indent="0" justifyLastLine="0" shrinkToFit="0" readingOrder="0"/>
      <border diagonalUp="0" diagonalDown="0">
        <left style="thin">
          <color theme="4" tint="0.39997558519241921"/>
        </left>
        <right style="thin">
          <color theme="4" tint="0.39997558519241921"/>
        </right>
        <top style="thin">
          <color theme="8" tint="0.39997558519241921"/>
        </top>
        <bottom style="thin">
          <color theme="8" tint="0.39997558519241921"/>
        </bottom>
        <vertical/>
        <horizontal/>
      </border>
    </dxf>
    <dxf>
      <border outline="0">
        <top style="thin">
          <color theme="8" tint="0.39997558519241921"/>
        </top>
      </border>
    </dxf>
    <dxf>
      <fill>
        <patternFill patternType="solid">
          <fgColor indexed="64"/>
          <bgColor theme="4" tint="0.79998168889431442"/>
        </patternFill>
      </fill>
      <alignment horizontal="general" vertical="center" textRotation="0" wrapText="1" indent="0" justifyLastLine="0" shrinkToFit="0" readingOrder="0"/>
    </dxf>
    <dxf>
      <border outline="0">
        <bottom style="thin">
          <color theme="8" tint="0.39997558519241921"/>
        </bottom>
      </border>
    </dxf>
    <dxf>
      <font>
        <b/>
        <i val="0"/>
        <strike val="0"/>
        <condense val="0"/>
        <extend val="0"/>
        <outline val="0"/>
        <shadow val="0"/>
        <u val="none"/>
        <vertAlign val="baseline"/>
        <sz val="11"/>
        <color theme="0"/>
        <name val="Calibri"/>
        <family val="2"/>
        <scheme val="minor"/>
      </font>
      <fill>
        <patternFill patternType="solid">
          <fgColor theme="8" tint="0.79998168889431442"/>
          <bgColor theme="4" tint="-0.249977111117893"/>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theme="4" tint="0.79998168889431442"/>
        </patternFill>
      </fill>
      <protection locked="0" hidden="0"/>
    </dxf>
    <dxf>
      <font>
        <b val="0"/>
        <i val="0"/>
        <strike val="0"/>
        <condense val="0"/>
        <extend val="0"/>
        <outline val="0"/>
        <shadow val="0"/>
        <u val="none"/>
        <vertAlign val="baseline"/>
        <sz val="11"/>
        <color theme="1"/>
        <name val="Calibri"/>
        <family val="2"/>
        <scheme val="minor"/>
      </font>
      <fill>
        <patternFill patternType="solid">
          <fgColor indexed="64"/>
          <bgColor theme="4" tint="0.79998168889431442"/>
        </patternFill>
      </fill>
      <protection locked="0" hidden="0"/>
    </dxf>
    <dxf>
      <border outline="0">
        <bottom style="thin">
          <color theme="8" tint="0.39997558519241921"/>
        </bottom>
      </border>
    </dxf>
    <dxf>
      <font>
        <b/>
        <i val="0"/>
        <strike val="0"/>
        <condense val="0"/>
        <extend val="0"/>
        <outline val="0"/>
        <shadow val="0"/>
        <u val="none"/>
        <vertAlign val="baseline"/>
        <sz val="11"/>
        <color theme="0"/>
        <name val="Calibri"/>
        <family val="2"/>
        <scheme val="minor"/>
      </font>
      <fill>
        <patternFill patternType="solid">
          <fgColor theme="8" tint="0.79998168889431442"/>
          <bgColor theme="4" tint="-0.249977111117893"/>
        </patternFill>
      </fill>
      <alignment horizontal="general" vertical="center" textRotation="0" wrapText="1" indent="0" justifyLastLine="0" shrinkToFit="0" readingOrder="0"/>
      <protection locked="0" hidden="0"/>
    </dxf>
    <dxf>
      <alignment horizontal="general" vertical="bottom" textRotation="0" wrapText="1" indent="0" justifyLastLine="0" shrinkToFit="0" readingOrder="0"/>
    </dxf>
    <dxf>
      <alignment horizontal="general" vertical="bottom"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solid">
          <fgColor indexed="64"/>
          <bgColor theme="3" tint="0.79998168889431442"/>
        </patternFill>
      </fill>
      <alignment horizontal="general" vertical="bottom" textRotation="0" wrapText="0" indent="0" justifyLastLine="0" shrinkToFit="0" readingOrder="0"/>
      <border diagonalUp="0" diagonalDown="0">
        <left style="thin">
          <color indexed="64"/>
        </left>
        <right style="thin">
          <color indexed="64"/>
        </right>
        <top style="thin">
          <color theme="0" tint="-0.24994659260841701"/>
        </top>
        <bottom style="thin">
          <color indexed="64"/>
        </bottom>
        <vertical/>
        <horizontal/>
      </border>
    </dxf>
    <dxf>
      <font>
        <b val="0"/>
        <i val="0"/>
        <strike val="0"/>
        <condense val="0"/>
        <extend val="0"/>
        <outline val="0"/>
        <shadow val="0"/>
        <u val="none"/>
        <vertAlign val="baseline"/>
        <sz val="11"/>
        <color auto="1"/>
        <name val="Calibri"/>
        <family val="2"/>
        <scheme val="minor"/>
      </font>
      <fill>
        <patternFill patternType="solid">
          <fgColor indexed="64"/>
          <bgColor theme="3" tint="0.79998168889431442"/>
        </patternFill>
      </fill>
      <alignment horizontal="general"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8" tint="0.79998168889431442"/>
          <bgColor theme="4" tint="-0.249977111117893"/>
        </patternFill>
      </fill>
      <alignment horizontal="general"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solid">
          <fgColor indexed="64"/>
          <bgColor theme="2" tint="-9.9978637043366805E-2"/>
        </patternFill>
      </fill>
      <alignment horizontal="general" vertical="bottom" textRotation="0" wrapText="0" indent="0" justifyLastLine="0" shrinkToFit="0" readingOrder="0"/>
      <border diagonalUp="0" diagonalDown="0">
        <left style="thin">
          <color indexed="64"/>
        </left>
        <right style="thin">
          <color indexed="64"/>
        </right>
        <top style="thin">
          <color theme="0" tint="-0.24994659260841701"/>
        </top>
        <bottom style="thin">
          <color indexed="64"/>
        </bottom>
        <vertical/>
        <horizontal/>
      </border>
    </dxf>
    <dxf>
      <font>
        <b val="0"/>
        <i val="0"/>
        <strike val="0"/>
        <condense val="0"/>
        <extend val="0"/>
        <outline val="0"/>
        <shadow val="0"/>
        <u val="none"/>
        <vertAlign val="baseline"/>
        <sz val="11"/>
        <color auto="1"/>
        <name val="Calibri"/>
        <family val="2"/>
        <scheme val="minor"/>
      </font>
      <fill>
        <patternFill patternType="solid">
          <fgColor indexed="64"/>
          <bgColor theme="2" tint="-9.9978637043366805E-2"/>
        </patternFill>
      </fill>
      <alignment horizontal="general"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8" tint="0.79998168889431442"/>
          <bgColor theme="4" tint="-0.249977111117893"/>
        </patternFill>
      </fill>
      <alignment horizontal="general"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left style="thin">
          <color indexed="64"/>
        </left>
        <right style="thin">
          <color indexed="64"/>
        </right>
        <top style="thin">
          <color theme="0" tint="-0.24994659260841701"/>
        </top>
        <bottom style="thin">
          <color indexed="64"/>
        </bottom>
        <vertical/>
        <horizontal/>
      </border>
    </dxf>
    <dxf>
      <font>
        <b val="0"/>
        <i val="0"/>
        <strike val="0"/>
        <condense val="0"/>
        <extend val="0"/>
        <outline val="0"/>
        <shadow val="0"/>
        <u val="none"/>
        <vertAlign val="baseline"/>
        <sz val="11"/>
        <color auto="1"/>
        <name val="Calibri"/>
        <family val="2"/>
        <scheme val="minor"/>
      </font>
      <fill>
        <patternFill patternType="solid">
          <fgColor indexed="64"/>
          <bgColor theme="5" tint="0.79998168889431442"/>
        </patternFill>
      </fill>
      <alignment horizontal="general"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8" tint="0.79998168889431442"/>
          <bgColor theme="4" tint="-0.249977111117893"/>
        </patternFill>
      </fill>
      <alignment horizontal="general"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solid">
          <fgColor indexed="64"/>
          <bgColor theme="9" tint="0.79998168889431442"/>
        </patternFill>
      </fill>
      <alignment horizontal="general" vertical="bottom" textRotation="0" wrapText="0" indent="0" justifyLastLine="0" shrinkToFit="0" readingOrder="0"/>
      <border diagonalUp="0" diagonalDown="0">
        <left style="thin">
          <color indexed="64"/>
        </left>
        <right style="thin">
          <color indexed="64"/>
        </right>
        <top style="thin">
          <color theme="0" tint="-0.24994659260841701"/>
        </top>
        <bottom style="thin">
          <color indexed="64"/>
        </bottom>
        <vertical/>
        <horizontal/>
      </border>
    </dxf>
    <dxf>
      <font>
        <b val="0"/>
        <i val="0"/>
        <strike val="0"/>
        <condense val="0"/>
        <extend val="0"/>
        <outline val="0"/>
        <shadow val="0"/>
        <u val="none"/>
        <vertAlign val="baseline"/>
        <sz val="11"/>
        <color auto="1"/>
        <name val="Calibri"/>
        <family val="2"/>
        <scheme val="minor"/>
      </font>
      <fill>
        <patternFill patternType="solid">
          <fgColor indexed="64"/>
          <bgColor theme="9" tint="0.79998168889431442"/>
        </patternFill>
      </fill>
      <alignment horizontal="general"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8" tint="0.79998168889431442"/>
          <bgColor theme="4" tint="-0.249977111117893"/>
        </patternFill>
      </fill>
      <alignment horizontal="general"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theme="0" tint="-0.24994659260841701"/>
        </bottom>
        <vertical/>
        <horizontal/>
      </border>
      <protection locked="0" hidden="0"/>
    </dxf>
    <dxf>
      <border outline="0">
        <bottom style="thin">
          <color theme="0" tint="-0.24994659260841701"/>
        </bottom>
      </border>
    </dxf>
    <dxf>
      <font>
        <b val="0"/>
        <i val="0"/>
        <strike val="0"/>
        <condense val="0"/>
        <extend val="0"/>
        <outline val="0"/>
        <shadow val="0"/>
        <u val="none"/>
        <vertAlign val="baseline"/>
        <sz val="11"/>
        <color auto="1"/>
        <name val="Calibri"/>
        <family val="2"/>
        <scheme val="minor"/>
      </font>
      <fill>
        <patternFill patternType="solid">
          <fgColor indexed="64"/>
          <bgColor theme="5" tint="0.79998168889431442"/>
        </patternFill>
      </fill>
      <alignment horizontal="general" vertical="bottom" textRotation="0" wrapText="0" indent="0" justifyLastLine="0" shrinkToFit="0" readingOrder="0"/>
      <protection locked="0" hidden="0"/>
    </dxf>
    <dxf>
      <font>
        <b/>
        <i val="0"/>
        <strike val="0"/>
        <condense val="0"/>
        <extend val="0"/>
        <outline val="0"/>
        <shadow val="0"/>
        <u val="none"/>
        <vertAlign val="baseline"/>
        <sz val="11"/>
        <color theme="0"/>
        <name val="Calibri"/>
        <family val="2"/>
        <scheme val="minor"/>
      </font>
      <fill>
        <patternFill patternType="solid">
          <fgColor theme="8" tint="0.79998168889431442"/>
          <bgColor theme="5"/>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theme="5" tint="0.79998168889431442"/>
        </patternFill>
      </fill>
      <alignment horizontal="general" vertical="center" textRotation="0" wrapText="1" indent="0" justifyLastLine="0" shrinkToFit="0" readingOrder="0"/>
      <border diagonalUp="0" diagonalDown="0">
        <left style="thin">
          <color theme="4" tint="0.39997558519241921"/>
        </left>
        <right style="thin">
          <color theme="4" tint="0.39997558519241921"/>
        </right>
        <top style="thin">
          <color theme="8" tint="0.39997558519241921"/>
        </top>
        <bottom style="thin">
          <color theme="8" tint="0.39997558519241921"/>
        </bottom>
        <vertical/>
        <horizontal/>
      </border>
    </dxf>
    <dxf>
      <border outline="0">
        <top style="thin">
          <color theme="8" tint="0.39997558519241921"/>
        </top>
      </border>
    </dxf>
    <dxf>
      <font>
        <b val="0"/>
        <i val="0"/>
        <strike val="0"/>
        <condense val="0"/>
        <extend val="0"/>
        <outline val="0"/>
        <shadow val="0"/>
        <u val="none"/>
        <vertAlign val="baseline"/>
        <sz val="11"/>
        <color theme="1"/>
        <name val="Calibri"/>
        <family val="2"/>
        <scheme val="minor"/>
      </font>
      <fill>
        <patternFill patternType="solid">
          <fgColor indexed="64"/>
          <bgColor theme="5" tint="0.79998168889431442"/>
        </patternFill>
      </fill>
      <alignment horizontal="general" vertical="center" textRotation="0" wrapText="1" indent="0" justifyLastLine="0" shrinkToFit="0" readingOrder="0"/>
    </dxf>
    <dxf>
      <border outline="0">
        <bottom style="thin">
          <color theme="8" tint="0.39997558519241921"/>
        </bottom>
      </border>
    </dxf>
    <dxf>
      <font>
        <b/>
        <i val="0"/>
        <strike val="0"/>
        <condense val="0"/>
        <extend val="0"/>
        <outline val="0"/>
        <shadow val="0"/>
        <u val="none"/>
        <vertAlign val="baseline"/>
        <sz val="11"/>
        <color theme="0"/>
        <name val="Calibri"/>
        <family val="2"/>
        <scheme val="minor"/>
      </font>
      <fill>
        <patternFill patternType="solid">
          <fgColor theme="8" tint="0.79998168889431442"/>
          <bgColor theme="4" tint="-0.249977111117893"/>
        </patternFill>
      </fill>
      <alignment horizontal="general" vertical="center" textRotation="0" wrapText="1" indent="0" justifyLastLine="0" shrinkToFit="0" readingOrder="0"/>
    </dxf>
    <dxf>
      <fill>
        <patternFill>
          <bgColor theme="4" tint="0.79998168889431442"/>
        </patternFill>
      </fill>
    </dxf>
    <dxf>
      <border outline="0">
        <top style="thin">
          <color theme="8" tint="0.39997558519241921"/>
        </top>
      </border>
    </dxf>
    <dxf>
      <fill>
        <patternFill>
          <bgColor theme="4" tint="0.79998168889431442"/>
        </patternFill>
      </fill>
    </dxf>
    <dxf>
      <border outline="0">
        <bottom style="thin">
          <color theme="8" tint="0.39997558519241921"/>
        </bottom>
      </border>
    </dxf>
    <dxf>
      <font>
        <b/>
        <i val="0"/>
        <strike val="0"/>
        <condense val="0"/>
        <extend val="0"/>
        <outline val="0"/>
        <shadow val="0"/>
        <u val="none"/>
        <vertAlign val="baseline"/>
        <sz val="11"/>
        <color theme="0"/>
        <name val="Calibri"/>
        <family val="2"/>
        <scheme val="minor"/>
      </font>
      <fill>
        <patternFill patternType="solid">
          <fgColor theme="8" tint="0.79998168889431442"/>
          <bgColor theme="4" tint="-0.249977111117893"/>
        </patternFill>
      </fill>
      <alignment horizontal="general" vertical="center" textRotation="0" wrapText="1" indent="0" justifyLastLine="0" shrinkToFit="0" readingOrder="0"/>
    </dxf>
    <dxf>
      <fill>
        <patternFill>
          <bgColor theme="4" tint="0.79998168889431442"/>
        </patternFill>
      </fill>
    </dxf>
    <dxf>
      <border outline="0">
        <top style="thin">
          <color theme="8" tint="0.39997558519241921"/>
        </top>
      </border>
    </dxf>
    <dxf>
      <fill>
        <patternFill>
          <bgColor theme="4" tint="0.79998168889431442"/>
        </patternFill>
      </fill>
    </dxf>
    <dxf>
      <border outline="0">
        <bottom style="thin">
          <color theme="8" tint="0.39997558519241921"/>
        </bottom>
      </border>
    </dxf>
    <dxf>
      <font>
        <b/>
        <i val="0"/>
        <strike val="0"/>
        <condense val="0"/>
        <extend val="0"/>
        <outline val="0"/>
        <shadow val="0"/>
        <u val="none"/>
        <vertAlign val="baseline"/>
        <sz val="11"/>
        <color theme="0"/>
        <name val="Calibri"/>
        <family val="2"/>
        <scheme val="minor"/>
      </font>
      <fill>
        <patternFill>
          <bgColor theme="4" tint="-0.249977111117893"/>
        </patternFill>
      </fill>
      <alignment horizontal="general" vertical="center" textRotation="0" wrapText="1" indent="0" justifyLastLine="0" shrinkToFit="0" readingOrder="0"/>
    </dxf>
    <dxf>
      <fill>
        <patternFill>
          <bgColor theme="4" tint="0.79998168889431442"/>
        </patternFill>
      </fill>
    </dxf>
    <dxf>
      <border outline="0">
        <top style="thin">
          <color theme="8" tint="0.39997558519241921"/>
        </top>
      </border>
    </dxf>
    <dxf>
      <fill>
        <patternFill>
          <bgColor theme="4" tint="0.79998168889431442"/>
        </patternFill>
      </fill>
    </dxf>
    <dxf>
      <border outline="0">
        <bottom style="thin">
          <color theme="8" tint="0.39997558519241921"/>
        </bottom>
      </border>
    </dxf>
    <dxf>
      <font>
        <b/>
        <i val="0"/>
        <strike val="0"/>
        <condense val="0"/>
        <extend val="0"/>
        <outline val="0"/>
        <shadow val="0"/>
        <u val="none"/>
        <vertAlign val="baseline"/>
        <sz val="11"/>
        <color theme="0"/>
        <name val="Calibri"/>
        <family val="2"/>
        <scheme val="minor"/>
      </font>
      <fill>
        <patternFill>
          <bgColor theme="4" tint="-0.249977111117893"/>
        </patternFill>
      </fill>
      <alignment horizontal="general" vertical="center" textRotation="0" wrapText="1" indent="0" justifyLastLine="0" shrinkToFit="0" readingOrder="0"/>
    </dxf>
    <dxf>
      <fill>
        <patternFill>
          <bgColor theme="4" tint="0.79998168889431442"/>
        </patternFill>
      </fill>
    </dxf>
    <dxf>
      <border outline="0">
        <top style="thin">
          <color theme="8" tint="0.39997558519241921"/>
        </top>
      </border>
    </dxf>
    <dxf>
      <fill>
        <patternFill>
          <bgColor theme="4" tint="0.79998168889431442"/>
        </patternFill>
      </fill>
    </dxf>
    <dxf>
      <border outline="0">
        <bottom style="thin">
          <color theme="8" tint="0.39997558519241921"/>
        </bottom>
      </border>
    </dxf>
    <dxf>
      <font>
        <b/>
        <i val="0"/>
        <strike val="0"/>
        <condense val="0"/>
        <extend val="0"/>
        <outline val="0"/>
        <shadow val="0"/>
        <u val="none"/>
        <vertAlign val="baseline"/>
        <sz val="11"/>
        <color theme="0"/>
        <name val="Calibri"/>
        <family val="2"/>
        <scheme val="minor"/>
      </font>
      <fill>
        <patternFill patternType="solid">
          <fgColor theme="8" tint="0.79998168889431442"/>
          <bgColor theme="4" tint="-0.249977111117893"/>
        </patternFill>
      </fill>
      <alignment horizontal="general" vertical="center" textRotation="0" wrapText="1" indent="0" justifyLastLine="0" shrinkToFit="0" readingOrder="0"/>
    </dxf>
    <dxf>
      <fill>
        <patternFill>
          <bgColor theme="4" tint="0.79998168889431442"/>
        </patternFill>
      </fill>
      <alignment horizontal="general" vertical="bottom" textRotation="0" wrapText="1" indent="0" justifyLastLine="0" shrinkToFit="0" readingOrder="0"/>
    </dxf>
    <dxf>
      <border outline="0">
        <top style="thin">
          <color theme="8" tint="0.39997558519241921"/>
        </top>
      </border>
    </dxf>
    <dxf>
      <fill>
        <patternFill>
          <bgColor theme="4" tint="0.79998168889431442"/>
        </patternFill>
      </fill>
      <alignment horizontal="general" vertical="bottom" textRotation="0" wrapText="1" indent="0" justifyLastLine="0" shrinkToFit="0" readingOrder="0"/>
    </dxf>
    <dxf>
      <border outline="0">
        <bottom style="thin">
          <color theme="8" tint="0.39997558519241921"/>
        </bottom>
      </border>
    </dxf>
    <dxf>
      <font>
        <b/>
        <i val="0"/>
        <strike val="0"/>
        <condense val="0"/>
        <extend val="0"/>
        <outline val="0"/>
        <shadow val="0"/>
        <u val="none"/>
        <vertAlign val="baseline"/>
        <sz val="11"/>
        <color theme="0"/>
        <name val="Calibri"/>
        <family val="2"/>
        <scheme val="minor"/>
      </font>
      <fill>
        <patternFill patternType="solid">
          <fgColor theme="8" tint="0.79998168889431442"/>
          <bgColor theme="4" tint="-0.249977111117893"/>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theme="8" tint="0.79998168889431442"/>
          <bgColor theme="4" tint="0.79998168889431442"/>
        </patternFill>
      </fill>
      <alignment horizontal="general" vertical="center" textRotation="0" wrapText="1" indent="0" justifyLastLine="0" shrinkToFit="0" readingOrder="0"/>
      <border diagonalUp="0" diagonalDown="0">
        <left/>
        <right style="thin">
          <color indexed="64"/>
        </right>
        <top style="thin">
          <color theme="8" tint="0.39997558519241921"/>
        </top>
        <bottom/>
      </border>
    </dxf>
    <dxf>
      <font>
        <b val="0"/>
        <i val="0"/>
        <strike val="0"/>
        <condense val="0"/>
        <extend val="0"/>
        <outline val="0"/>
        <shadow val="0"/>
        <u val="none"/>
        <vertAlign val="baseline"/>
        <sz val="11"/>
        <color theme="1"/>
        <name val="Calibri"/>
        <family val="2"/>
        <scheme val="minor"/>
      </font>
      <fill>
        <patternFill patternType="solid">
          <fgColor theme="8" tint="0.79998168889431442"/>
          <bgColor theme="4" tint="0.79998168889431442"/>
        </patternFill>
      </fill>
      <alignment horizontal="general" vertical="center" textRotation="0" wrapText="1" indent="0" justifyLastLine="0" shrinkToFit="0" readingOrder="0"/>
      <border diagonalUp="0" diagonalDown="0" outline="0">
        <left/>
        <right style="thin">
          <color indexed="64"/>
        </right>
        <top style="thin">
          <color theme="8" tint="0.39997558519241921"/>
        </top>
        <bottom/>
      </border>
    </dxf>
    <dxf>
      <border outline="0">
        <left style="thin">
          <color theme="4" tint="0.39997558519241921"/>
        </left>
        <right style="thin">
          <color theme="4" tint="0.39997558519241921"/>
        </right>
        <top style="thin">
          <color theme="8" tint="0.39997558519241921"/>
        </top>
        <bottom style="thin">
          <color theme="8" tint="0.39997558519241921"/>
        </bottom>
      </border>
    </dxf>
    <dxf>
      <font>
        <b val="0"/>
        <i val="0"/>
        <strike val="0"/>
        <condense val="0"/>
        <extend val="0"/>
        <outline val="0"/>
        <shadow val="0"/>
        <u val="none"/>
        <vertAlign val="baseline"/>
        <sz val="11"/>
        <color theme="1"/>
        <name val="Calibri"/>
        <family val="2"/>
        <scheme val="minor"/>
      </font>
      <fill>
        <patternFill patternType="solid">
          <fgColor theme="8" tint="0.79998168889431442"/>
          <bgColor theme="4" tint="0.79998168889431442"/>
        </patternFill>
      </fill>
      <alignment horizontal="general"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8" tint="0.79998168889431442"/>
          <bgColor theme="4" tint="-0.249977111117893"/>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theme="4" tint="0.79998168889431442"/>
        </patternFill>
      </fill>
      <alignment horizontal="general" vertical="center" textRotation="0" wrapText="1" indent="0" justifyLastLine="0" shrinkToFit="0" readingOrder="0"/>
      <border diagonalUp="0" diagonalDown="0" outline="0">
        <left/>
        <right/>
        <top style="thin">
          <color theme="8" tint="0.39997558519241921"/>
        </top>
        <bottom/>
      </border>
    </dxf>
    <dxf>
      <border outline="0">
        <left style="thin">
          <color theme="4" tint="0.39997558519241921"/>
        </left>
        <top style="thin">
          <color theme="8" tint="0.39997558519241921"/>
        </top>
      </border>
    </dxf>
    <dxf>
      <font>
        <b val="0"/>
        <i val="0"/>
        <strike val="0"/>
        <condense val="0"/>
        <extend val="0"/>
        <outline val="0"/>
        <shadow val="0"/>
        <u val="none"/>
        <vertAlign val="baseline"/>
        <sz val="11"/>
        <color theme="1"/>
        <name val="Calibri"/>
        <family val="2"/>
        <scheme val="minor"/>
      </font>
      <fill>
        <patternFill patternType="solid">
          <fgColor indexed="64"/>
          <bgColor theme="4" tint="0.79998168889431442"/>
        </patternFill>
      </fill>
      <alignment horizontal="general" vertical="center" textRotation="0" wrapText="1" indent="0" justifyLastLine="0" shrinkToFit="0" readingOrder="0"/>
    </dxf>
    <dxf>
      <border outline="0">
        <bottom style="thin">
          <color theme="8" tint="0.39997558519241921"/>
        </bottom>
      </border>
    </dxf>
    <dxf>
      <font>
        <b/>
        <i val="0"/>
        <strike val="0"/>
        <condense val="0"/>
        <extend val="0"/>
        <outline val="0"/>
        <shadow val="0"/>
        <u val="none"/>
        <vertAlign val="baseline"/>
        <sz val="11"/>
        <color theme="0"/>
        <name val="Calibri"/>
        <family val="2"/>
        <scheme val="minor"/>
      </font>
      <fill>
        <patternFill>
          <bgColor theme="4" tint="-0.249977111117893"/>
        </patternFill>
      </fill>
      <alignment horizontal="general" vertical="center" textRotation="0" wrapText="1" indent="0" justifyLastLine="0" shrinkToFit="0" readingOrder="0"/>
    </dxf>
    <dxf>
      <alignment horizontal="general" vertical="bottom" textRotation="0" wrapText="1" indent="0" justifyLastLine="0" shrinkToFit="0" readingOrder="0"/>
      <protection locked="0" hidden="0"/>
    </dxf>
    <dxf>
      <border outline="0">
        <right style="thin">
          <color theme="4" tint="0.39997558519241921"/>
        </right>
        <top style="thin">
          <color theme="8" tint="0.39997558519241921"/>
        </top>
      </border>
    </dxf>
    <dxf>
      <alignment horizontal="general" vertical="bottom" textRotation="0" wrapText="1" indent="0" justifyLastLine="0" shrinkToFit="0" readingOrder="0"/>
      <protection locked="0" hidden="0"/>
    </dxf>
    <dxf>
      <border outline="0">
        <bottom style="thin">
          <color theme="8" tint="0.39997558519241921"/>
        </bottom>
      </border>
    </dxf>
    <dxf>
      <font>
        <b/>
        <i val="0"/>
        <strike val="0"/>
        <condense val="0"/>
        <extend val="0"/>
        <outline val="0"/>
        <shadow val="0"/>
        <u val="none"/>
        <vertAlign val="baseline"/>
        <sz val="11"/>
        <color theme="0"/>
        <name val="Calibri"/>
        <family val="2"/>
        <scheme val="minor"/>
      </font>
      <fill>
        <patternFill>
          <bgColor theme="4" tint="-0.249977111117893"/>
        </patternFill>
      </fill>
      <alignment horizontal="general" vertical="center" textRotation="0" wrapText="1" indent="0" justifyLastLine="0" shrinkToFit="0" readingOrder="0"/>
      <protection locked="0" hidden="0"/>
    </dxf>
    <dxf>
      <fill>
        <patternFill>
          <bgColor theme="4" tint="0.79998168889431442"/>
        </patternFill>
      </fill>
      <protection locked="0" hidden="0"/>
    </dxf>
    <dxf>
      <border outline="0">
        <top style="thin">
          <color theme="8" tint="0.39997558519241921"/>
        </top>
      </border>
    </dxf>
    <dxf>
      <fill>
        <patternFill>
          <bgColor theme="4" tint="0.79998168889431442"/>
        </patternFill>
      </fill>
      <protection locked="0" hidden="0"/>
    </dxf>
    <dxf>
      <border outline="0">
        <bottom style="thin">
          <color theme="8" tint="0.39997558519241921"/>
        </bottom>
      </border>
    </dxf>
    <dxf>
      <font>
        <b/>
        <i val="0"/>
        <strike val="0"/>
        <condense val="0"/>
        <extend val="0"/>
        <outline val="0"/>
        <shadow val="0"/>
        <u val="none"/>
        <vertAlign val="baseline"/>
        <sz val="11"/>
        <color theme="0"/>
        <name val="Calibri"/>
        <family val="2"/>
        <scheme val="minor"/>
      </font>
      <fill>
        <patternFill patternType="solid">
          <fgColor theme="8" tint="0.79998168889431442"/>
          <bgColor theme="4" tint="-0.249977111117893"/>
        </patternFill>
      </fill>
      <alignment horizontal="general" vertical="center" textRotation="0" wrapText="1" indent="0" justifyLastLine="0" shrinkToFit="0" readingOrder="0"/>
      <protection locked="0" hidden="0"/>
    </dxf>
    <dxf>
      <fill>
        <patternFill>
          <bgColor theme="4" tint="0.79998168889431442"/>
        </patternFill>
      </fill>
      <protection locked="0" hidden="0"/>
    </dxf>
    <dxf>
      <border outline="0">
        <top style="thin">
          <color theme="8" tint="0.39997558519241921"/>
        </top>
      </border>
    </dxf>
    <dxf>
      <fill>
        <patternFill>
          <bgColor theme="4" tint="0.79998168889431442"/>
        </patternFill>
      </fill>
      <protection locked="0" hidden="0"/>
    </dxf>
    <dxf>
      <border outline="0">
        <bottom style="thin">
          <color theme="8" tint="0.39997558519241921"/>
        </bottom>
      </border>
    </dxf>
    <dxf>
      <font>
        <b/>
        <i val="0"/>
        <strike val="0"/>
        <condense val="0"/>
        <extend val="0"/>
        <outline val="0"/>
        <shadow val="0"/>
        <u val="none"/>
        <vertAlign val="baseline"/>
        <sz val="11"/>
        <color theme="0"/>
        <name val="Calibri"/>
        <family val="2"/>
        <scheme val="minor"/>
      </font>
      <fill>
        <patternFill>
          <bgColor theme="4" tint="-0.249977111117893"/>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1"/>
        <color theme="1"/>
        <name val="Calibri"/>
        <family val="2"/>
        <scheme val="minor"/>
      </font>
      <fill>
        <patternFill patternType="solid">
          <fgColor indexed="64"/>
          <bgColor theme="4" tint="0.79998168889431442"/>
        </patternFill>
      </fill>
      <alignment horizontal="general" vertical="center" textRotation="0" wrapText="1" indent="0" justifyLastLine="0" shrinkToFit="0" readingOrder="0"/>
      <border diagonalUp="0" diagonalDown="0" outline="0">
        <left/>
        <right/>
        <top style="thin">
          <color theme="8" tint="0.39997558519241921"/>
        </top>
        <bottom/>
      </border>
    </dxf>
    <dxf>
      <border outline="0">
        <right style="thin">
          <color theme="4" tint="0.39997558519241921"/>
        </right>
        <top style="thin">
          <color theme="8" tint="0.39997558519241921"/>
        </top>
        <bottom style="thin">
          <color theme="8" tint="0.39997558519241921"/>
        </bottom>
      </border>
    </dxf>
    <dxf>
      <font>
        <b val="0"/>
        <i val="0"/>
        <strike val="0"/>
        <condense val="0"/>
        <extend val="0"/>
        <outline val="0"/>
        <shadow val="0"/>
        <u val="none"/>
        <vertAlign val="baseline"/>
        <sz val="11"/>
        <color theme="1"/>
        <name val="Calibri"/>
        <family val="2"/>
        <scheme val="minor"/>
      </font>
      <fill>
        <patternFill patternType="solid">
          <fgColor indexed="64"/>
          <bgColor theme="4" tint="0.79998168889431442"/>
        </patternFill>
      </fill>
      <alignment horizontal="general"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8" tint="0.79998168889431442"/>
          <bgColor theme="4" tint="-0.249977111117893"/>
        </patternFill>
      </fill>
      <alignment horizontal="general" vertical="center" textRotation="0" wrapText="1" indent="0" justifyLastLine="0" shrinkToFit="0" readingOrder="0"/>
    </dxf>
    <dxf>
      <fill>
        <patternFill>
          <bgColor theme="4" tint="0.79998168889431442"/>
        </patternFill>
      </fill>
    </dxf>
    <dxf>
      <border outline="0">
        <top style="thin">
          <color theme="8" tint="0.39997558519241921"/>
        </top>
      </border>
    </dxf>
    <dxf>
      <fill>
        <patternFill>
          <bgColor theme="4" tint="0.79998168889431442"/>
        </patternFill>
      </fill>
    </dxf>
    <dxf>
      <border outline="0">
        <bottom style="thin">
          <color theme="8" tint="0.39997558519241921"/>
        </bottom>
      </border>
    </dxf>
    <dxf>
      <font>
        <b/>
        <i val="0"/>
        <strike val="0"/>
        <condense val="0"/>
        <extend val="0"/>
        <outline val="0"/>
        <shadow val="0"/>
        <u val="none"/>
        <vertAlign val="baseline"/>
        <sz val="11"/>
        <color theme="0"/>
        <name val="Calibri"/>
        <family val="2"/>
        <scheme val="minor"/>
      </font>
      <fill>
        <patternFill patternType="solid">
          <fgColor theme="8" tint="0.79998168889431442"/>
          <bgColor theme="4" tint="-0.249977111117893"/>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theme="4" tint="0.79998168889431442"/>
        </patternFill>
      </fill>
      <alignment horizontal="general" vertical="center" textRotation="0" wrapText="1" indent="0" justifyLastLine="0" shrinkToFit="0" readingOrder="0"/>
      <border diagonalUp="0" diagonalDown="0" outline="0">
        <left/>
        <right/>
        <top style="thin">
          <color theme="8" tint="0.39997558519241921"/>
        </top>
        <bottom/>
      </border>
    </dxf>
    <dxf>
      <border outline="0">
        <left style="thin">
          <color theme="4" tint="0.39997558519241921"/>
        </left>
        <top style="thin">
          <color theme="8" tint="0.39997558519241921"/>
        </top>
        <bottom style="thin">
          <color theme="8" tint="0.39997558519241921"/>
        </bottom>
      </border>
    </dxf>
    <dxf>
      <font>
        <b val="0"/>
        <i val="0"/>
        <strike val="0"/>
        <condense val="0"/>
        <extend val="0"/>
        <outline val="0"/>
        <shadow val="0"/>
        <u val="none"/>
        <vertAlign val="baseline"/>
        <sz val="11"/>
        <color theme="1"/>
        <name val="Calibri"/>
        <family val="2"/>
        <scheme val="minor"/>
      </font>
      <fill>
        <patternFill patternType="solid">
          <fgColor indexed="64"/>
          <bgColor theme="4" tint="0.79998168889431442"/>
        </patternFill>
      </fill>
      <alignment horizontal="general"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4"/>
          <bgColor theme="4" tint="-0.249977111117893"/>
        </patternFill>
      </fill>
      <alignment horizontal="general" vertical="center" textRotation="0" wrapText="1" indent="0" justifyLastLine="0" shrinkToFit="0" readingOrder="0"/>
    </dxf>
    <dxf>
      <fill>
        <patternFill patternType="solid">
          <fgColor indexed="64"/>
          <bgColor theme="4" tint="0.79998168889431442"/>
        </patternFill>
      </fill>
      <alignment horizontal="general" vertical="center" textRotation="0" wrapText="0" indent="0" justifyLastLine="0" shrinkToFit="0" readingOrder="0"/>
      <border diagonalUp="0" diagonalDown="0" outline="0">
        <left style="thin">
          <color indexed="64"/>
        </left>
        <right style="thin">
          <color indexed="64"/>
        </right>
        <top style="thin">
          <color theme="0" tint="-0.249977111117893"/>
        </top>
        <bottom style="thin">
          <color theme="0" tint="-0.249977111117893"/>
        </bottom>
      </border>
    </dxf>
    <dxf>
      <border outline="0">
        <top style="thin">
          <color theme="8" tint="0.39997558519241921"/>
        </top>
        <bottom style="thin">
          <color theme="0" tint="-0.249977111117893"/>
        </bottom>
      </border>
    </dxf>
    <dxf>
      <fill>
        <patternFill patternType="solid">
          <fgColor indexed="64"/>
          <bgColor theme="4" tint="0.79998168889431442"/>
        </patternFill>
      </fill>
      <alignment horizontal="general" vertical="center" textRotation="0" wrapText="0" indent="0" justifyLastLine="0" shrinkToFit="0" readingOrder="0"/>
    </dxf>
    <dxf>
      <border outline="0">
        <bottom style="thin">
          <color theme="8" tint="0.39997558519241921"/>
        </bottom>
      </border>
    </dxf>
    <dxf>
      <font>
        <b/>
        <i val="0"/>
        <strike val="0"/>
        <condense val="0"/>
        <extend val="0"/>
        <outline val="0"/>
        <shadow val="0"/>
        <u val="none"/>
        <vertAlign val="baseline"/>
        <sz val="11"/>
        <color theme="0"/>
        <name val="Calibri"/>
        <family val="2"/>
        <scheme val="minor"/>
      </font>
      <fill>
        <patternFill>
          <bgColor theme="4" tint="-0.249977111117893"/>
        </patternFill>
      </fill>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theme="8" tint="0.79998168889431442"/>
          <bgColor theme="8" tint="0.79998168889431442"/>
        </patternFill>
      </fill>
      <alignment horizontal="general" vertical="center" textRotation="0" wrapText="1" indent="0" justifyLastLine="0" shrinkToFit="0" readingOrder="0"/>
      <border diagonalUp="0" diagonalDown="0">
        <left/>
        <right/>
        <top style="thin">
          <color theme="8" tint="0.39997558519241921"/>
        </top>
        <bottom style="thin">
          <color theme="8"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8" tint="0.79998168889431442"/>
          <bgColor theme="8" tint="0.79998168889431442"/>
        </patternFill>
      </fill>
      <alignment horizontal="general" vertical="center" textRotation="0" wrapText="1" indent="0" justifyLastLine="0" shrinkToFit="0" readingOrder="0"/>
      <border diagonalUp="0" diagonalDown="0">
        <left/>
        <right/>
        <top style="thin">
          <color theme="8" tint="0.39997558519241921"/>
        </top>
        <bottom style="thin">
          <color theme="8" tint="0.39997558519241921"/>
        </bottom>
        <vertical/>
        <horizontal/>
      </border>
    </dxf>
    <dxf>
      <border outline="0">
        <top style="thin">
          <color theme="8" tint="0.39997558519241921"/>
        </top>
      </border>
    </dxf>
    <dxf>
      <border outline="0">
        <top style="thin">
          <color theme="8" tint="0.39997558519241921"/>
        </top>
        <bottom style="thin">
          <color theme="8" tint="0.39997558519241921"/>
        </bottom>
      </border>
    </dxf>
    <dxf>
      <font>
        <b val="0"/>
        <i val="0"/>
        <strike val="0"/>
        <condense val="0"/>
        <extend val="0"/>
        <outline val="0"/>
        <shadow val="0"/>
        <u val="none"/>
        <vertAlign val="baseline"/>
        <sz val="11"/>
        <color theme="1"/>
        <name val="Calibri"/>
        <family val="2"/>
        <scheme val="minor"/>
      </font>
      <fill>
        <patternFill patternType="solid">
          <fgColor theme="8" tint="0.79998168889431442"/>
          <bgColor theme="8" tint="0.79998168889431442"/>
        </patternFill>
      </fill>
      <alignment horizontal="general" vertical="center" textRotation="0" wrapText="1" indent="0" justifyLastLine="0" shrinkToFit="0" readingOrder="0"/>
    </dxf>
    <dxf>
      <border outline="0">
        <bottom style="thin">
          <color theme="8" tint="0.39997558519241921"/>
        </bottom>
      </border>
    </dxf>
    <dxf>
      <font>
        <b/>
        <i val="0"/>
        <strike val="0"/>
        <condense val="0"/>
        <extend val="0"/>
        <outline val="0"/>
        <shadow val="0"/>
        <u val="none"/>
        <vertAlign val="baseline"/>
        <sz val="11"/>
        <color theme="0"/>
        <name val="Calibri"/>
        <family val="2"/>
        <scheme val="minor"/>
      </font>
      <fill>
        <patternFill patternType="solid">
          <fgColor theme="8"/>
          <bgColor theme="8"/>
        </patternFill>
      </fill>
      <alignment horizontal="left" vertical="center" textRotation="0" wrapText="1" indent="0" justifyLastLine="0" shrinkToFit="0" readingOrder="0"/>
    </dxf>
    <dxf>
      <alignment horizontal="general" vertical="center" textRotation="0" wrapText="0" indent="0" justifyLastLine="0" shrinkToFit="0" readingOrder="0"/>
    </dxf>
    <dxf>
      <fill>
        <patternFill patternType="none">
          <fgColor indexed="64"/>
          <bgColor indexed="65"/>
        </patternFill>
      </fil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1" indent="0" justifyLastLine="0" shrinkToFit="0" readingOrder="0"/>
      <protection locked="0" hidden="0"/>
    </dxf>
    <dxf>
      <alignment horizontal="general" vertical="center" textRotation="0" wrapText="1" indent="0" justifyLastLine="0" shrinkToFit="0" readingOrder="0"/>
      <protection locked="0" hidden="0"/>
    </dxf>
    <dxf>
      <alignment horizontal="general" vertical="center" textRotation="0" wrapText="1" indent="0" justifyLastLine="0" shrinkToFit="0" readingOrder="0"/>
      <protection locked="0" hidden="0"/>
    </dxf>
    <dxf>
      <fill>
        <patternFill patternType="solid">
          <fgColor indexed="64"/>
          <bgColor theme="8" tint="0.59999389629810485"/>
        </patternFill>
      </fill>
      <alignment horizontal="general" vertical="bottom" textRotation="0" wrapText="1" indent="0" justifyLastLine="0" shrinkToFit="0" readingOrder="0"/>
      <protection locked="0" hidden="0"/>
    </dxf>
    <dxf>
      <alignment horizontal="general" vertical="bottom" textRotation="0" wrapText="1" indent="0" justifyLastLine="0" shrinkToFit="0" readingOrder="0"/>
    </dxf>
    <dxf>
      <alignment horizontal="left"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13" formatCode="0%"/>
      <fill>
        <patternFill patternType="solid">
          <fgColor indexed="64"/>
          <bgColor rgb="FFE8E8E8"/>
        </patternFill>
      </fill>
      <alignment horizontal="center" vertical="center" textRotation="0" wrapText="1" indent="0" justifyLastLine="0" shrinkToFit="0" readingOrder="0"/>
      <border diagonalUp="0" diagonalDown="0">
        <left style="thin">
          <color indexed="64"/>
        </left>
        <right style="medium">
          <color indexed="64"/>
        </right>
        <top/>
        <bottom style="thin">
          <color indexed="64"/>
        </bottom>
      </border>
      <protection locked="1" hidden="1"/>
    </dxf>
    <dxf>
      <numFmt numFmtId="164" formatCode="_(&quot;$&quot;* #,##0.00_);_(&quot;$&quot;* \(#,##0.00\);_(&quot;$&quot;* &quot;-&quot;??_);_(@_)"/>
      <alignment horizontal="general" vertical="center" textRotation="0" wrapText="1" indent="0" justifyLastLine="0" shrinkToFit="0" readingOrder="0"/>
      <border diagonalUp="0" diagonalDown="0">
        <left style="medium">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3" formatCode="0%"/>
      <fill>
        <patternFill patternType="solid">
          <fgColor indexed="64"/>
          <bgColor rgb="FFE8E8E8"/>
        </patternFill>
      </fill>
      <alignment horizontal="center" vertical="center" textRotation="0" wrapText="1" indent="0" justifyLastLine="0" shrinkToFit="0" readingOrder="0"/>
      <border diagonalUp="0" diagonalDown="0" outline="0">
        <left style="thin">
          <color indexed="64"/>
        </left>
        <right/>
        <top/>
        <bottom style="thin">
          <color indexed="64"/>
        </bottom>
      </border>
      <protection locked="1" hidden="1"/>
    </dxf>
    <dxf>
      <font>
        <b val="0"/>
        <i val="0"/>
        <strike val="0"/>
        <condense val="0"/>
        <extend val="0"/>
        <outline val="0"/>
        <shadow val="0"/>
        <u val="none"/>
        <vertAlign val="baseline"/>
        <sz val="11"/>
        <color theme="1"/>
        <name val="Calibri"/>
        <family val="2"/>
        <scheme val="minor"/>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30" formatCode="@"/>
      <alignment horizontal="center" vertical="center" textRotation="0" wrapText="1" indent="0" justifyLastLine="0" shrinkToFit="0" readingOrder="0"/>
      <border diagonalUp="0" diagonalDown="0" outline="0">
        <left style="thin">
          <color indexed="64"/>
        </left>
        <right style="medium">
          <color indexed="64"/>
        </right>
        <top style="thin">
          <color indexed="64"/>
        </top>
        <bottom style="thin">
          <color indexed="64"/>
        </bottom>
      </border>
      <protection locked="0" hidden="0"/>
    </dxf>
    <dxf>
      <numFmt numFmtId="30" formatCode="@"/>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numFmt numFmtId="0" formatCode="General"/>
      <fill>
        <patternFill patternType="solid">
          <fgColor indexed="64"/>
          <bgColor theme="2"/>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protection locked="1" hidden="1"/>
    </dxf>
    <dxf>
      <numFmt numFmtId="170" formatCode="_-* #,##0_-;\-* #,##0_-;_-* &quot;-&quot;??_-;_-@_-"/>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numFmt numFmtId="0" formatCode="General"/>
      <fill>
        <patternFill patternType="solid">
          <fgColor indexed="64"/>
          <bgColor theme="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numFmt numFmtId="170" formatCode="_-* #,##0_-;\-* #,##0_-;_-* &quot;-&quot;??_-;_-@_-"/>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30" formatCode="@"/>
      <alignment horizontal="left" vertical="center" textRotation="0" wrapText="1" indent="0" justifyLastLine="0" shrinkToFit="0" readingOrder="0"/>
      <border diagonalUp="0" diagonalDown="0" outline="0">
        <left style="thin">
          <color indexed="64"/>
        </left>
        <right style="thin">
          <color indexed="64"/>
        </right>
        <top/>
        <bottom style="thin">
          <color indexed="64"/>
        </bottom>
      </border>
      <protection locked="0" hidden="0"/>
    </dxf>
    <dxf>
      <numFmt numFmtId="30" formatCode="@"/>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outline="0">
        <left style="medium">
          <color indexed="64"/>
        </left>
        <right style="medium">
          <color indexed="64"/>
        </right>
        <top style="medium">
          <color indexed="64"/>
        </top>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rgb="FF00676A"/>
        </patternFill>
      </fill>
      <alignment horizontal="center" vertical="center" textRotation="0" wrapText="1" indent="0" justifyLastLine="0" shrinkToFit="0" readingOrder="0"/>
    </dxf>
    <dxf>
      <alignment horizontal="general" vertical="center" textRotation="0" wrapText="0" indent="0" justifyLastLine="0" shrinkToFit="0" readingOrder="0"/>
      <protection hidden="1"/>
    </dxf>
    <dxf>
      <alignment horizontal="general" vertical="center" textRotation="0" wrapText="0" indent="0" justifyLastLine="0" shrinkToFit="0" readingOrder="0"/>
      <protection hidden="1"/>
    </dxf>
    <dxf>
      <border outline="0">
        <bottom style="thin">
          <color rgb="FF000000"/>
        </bottom>
      </border>
    </dxf>
    <dxf>
      <font>
        <b/>
        <i val="0"/>
        <strike val="0"/>
        <condense val="0"/>
        <extend val="0"/>
        <outline val="0"/>
        <shadow val="0"/>
        <u val="none"/>
        <vertAlign val="baseline"/>
        <sz val="10"/>
        <color auto="1"/>
        <name val="Calibri Light"/>
        <family val="2"/>
        <scheme val="major"/>
      </font>
      <fill>
        <patternFill patternType="solid">
          <fgColor indexed="64"/>
          <bgColor theme="0"/>
        </patternFill>
      </fill>
      <alignment horizontal="general" vertical="center" textRotation="0" wrapText="0" indent="0" justifyLastLine="0" shrinkToFit="0" readingOrder="0"/>
      <protection locked="1" hidden="1"/>
    </dxf>
  </dxfs>
  <tableStyles count="0" defaultTableStyle="TableStyleMedium2" defaultPivotStyle="PivotStyleLight16"/>
  <colors>
    <mruColors>
      <color rgb="FF00676A"/>
      <color rgb="FF20A59F"/>
      <color rgb="FFE8E8E8"/>
      <color rgb="FF21283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198120</xdr:colOff>
      <xdr:row>1</xdr:row>
      <xdr:rowOff>57150</xdr:rowOff>
    </xdr:from>
    <xdr:to>
      <xdr:col>1</xdr:col>
      <xdr:colOff>1772313</xdr:colOff>
      <xdr:row>1</xdr:row>
      <xdr:rowOff>762635</xdr:rowOff>
    </xdr:to>
    <xdr:pic>
      <xdr:nvPicPr>
        <xdr:cNvPr id="3" name="Picture 2">
          <a:extLst>
            <a:ext uri="{FF2B5EF4-FFF2-40B4-BE49-F238E27FC236}">
              <a16:creationId xmlns:a16="http://schemas.microsoft.com/office/drawing/2014/main" id="{E145F357-857A-4E08-8D59-B1C30666BA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8120" y="238125"/>
          <a:ext cx="1574193" cy="70548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Samantha German" id="{65BD68A9-927F-4E18-B6C9-DB340611F9FE}" userId="S::ssmyth@mhhc.mb.ca::b8333de3-a74d-4de8-9f34-5c89caf1531c"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BF88F30-86A7-4094-99D9-5233E7F5B433}" name="Table22" displayName="Table22" ref="A6:A24" totalsRowShown="0" headerRowDxfId="155" dataDxfId="153" headerRowBorderDxfId="154">
  <tableColumns count="1">
    <tableColumn id="1" xr3:uid="{70C6FD2E-65E7-437B-9AA5-57A32482D681}" name="Column1" dataDxfId="152"/>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76F73ED6-5680-408D-9220-7E0DF79741A1}" name="Shelterbelt_Establishment" displayName="Shelterbelt_Establishment" ref="E59:E60" totalsRowShown="0" headerRowDxfId="102" dataDxfId="100" headerRowBorderDxfId="101" tableBorderDxfId="99">
  <autoFilter ref="E59:E60" xr:uid="{76F73ED6-5680-408D-9220-7E0DF79741A1}"/>
  <tableColumns count="1">
    <tableColumn id="1" xr3:uid="{624CA6B6-A109-4880-9FB6-907255FD7000}" name="Shelterbelt_Establishment" dataDxfId="98"/>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BEE587A0-F399-4A50-A862-AA85F7092936}" name="Shelterbelt_Enhancement" displayName="Shelterbelt_Enhancement" ref="F59:F60" totalsRowShown="0" headerRowDxfId="97" dataDxfId="95" headerRowBorderDxfId="96" tableBorderDxfId="94">
  <autoFilter ref="F59:F60" xr:uid="{BEE587A0-F399-4A50-A862-AA85F7092936}"/>
  <tableColumns count="1">
    <tableColumn id="1" xr3:uid="{8DB127AA-BF0A-4462-8797-D3B3FCCE6856}" name="Shelterbelt_Enhancement" dataDxfId="93"/>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EE7A4DD-369C-480F-A53A-829A69BCBE56}" name="Wooded_Conservation" displayName="Wooded_Conservation" ref="H59:H63" totalsRowShown="0" headerRowDxfId="92" dataDxfId="90" headerRowBorderDxfId="91" tableBorderDxfId="89">
  <autoFilter ref="H59:H63" xr:uid="{0EE7A4DD-369C-480F-A53A-829A69BCBE56}"/>
  <tableColumns count="1">
    <tableColumn id="1" xr3:uid="{BF4D159C-DDB0-42FC-BD76-F434DDC0D9EA}" name="Wooded_Conservation" dataDxfId="88"/>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4F666135-2D42-4446-A89F-6799855D0CAB}" name="Wooded_Restoration" displayName="Wooded_Restoration" ref="J59:J63" totalsRowShown="0" headerRowDxfId="87" dataDxfId="85" headerRowBorderDxfId="86" tableBorderDxfId="84">
  <autoFilter ref="J59:J63" xr:uid="{4F666135-2D42-4446-A89F-6799855D0CAB}"/>
  <tableColumns count="1">
    <tableColumn id="1" xr3:uid="{34F5155A-605F-495A-97B9-1B40090BA377}" name="Wooded_Restoration" dataDxfId="83"/>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5ECF330B-B31F-465A-AF8C-6290C044DCF7}" name="Table18" displayName="Table18" ref="S59:T65" totalsRowShown="0" headerRowDxfId="82" dataDxfId="81" tableBorderDxfId="80">
  <autoFilter ref="S59:T65" xr:uid="{5ECF330B-B31F-465A-AF8C-6290C044DCF7}"/>
  <tableColumns count="2">
    <tableColumn id="1" xr3:uid="{A92F14E7-B62D-45F6-9712-E14CEB96F5DA}" name="Erosion_Control" dataDxfId="79"/>
    <tableColumn id="2" xr3:uid="{33C497CC-AE6F-4F9A-BD48-4A14B9535B99}" name="Nitrogen_Management" dataDxfId="78"/>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18B27808-1CFA-4F31-8001-A10C61683F99}" name="Wetland_Conservation" displayName="Wetland_Conservation" ref="K59:K64" totalsRowShown="0" headerRowDxfId="77" dataDxfId="75" headerRowBorderDxfId="76" tableBorderDxfId="74">
  <autoFilter ref="K59:K64" xr:uid="{18B27808-1CFA-4F31-8001-A10C61683F99}"/>
  <tableColumns count="1">
    <tableColumn id="1" xr3:uid="{4432D2DB-2FD2-4511-AB6B-A7F53E116A4E}" name="Wetland_Conservation" dataDxfId="73"/>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F13B6C96-80D8-4A4D-BC14-847BC12D6C2C}" name="Wetland_Restoration" displayName="Wetland_Restoration" ref="M59:M60" totalsRowShown="0" headerRowDxfId="72" dataDxfId="70" headerRowBorderDxfId="71" tableBorderDxfId="69">
  <autoFilter ref="M59:M60" xr:uid="{F13B6C96-80D8-4A4D-BC14-847BC12D6C2C}"/>
  <tableColumns count="1">
    <tableColumn id="1" xr3:uid="{2FEA4905-84D1-48BA-94D4-C0F90941A0EB}" name="Wetland_Restoration" dataDxfId="68"/>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83CB3138-122B-432C-854A-38E4AF0BE9E4}" name="Riparian_Conservation" displayName="Riparian_Conservation" ref="N59:N63" totalsRowShown="0" headerRowDxfId="67" dataDxfId="65" headerRowBorderDxfId="66" tableBorderDxfId="64">
  <autoFilter ref="N59:N63" xr:uid="{83CB3138-122B-432C-854A-38E4AF0BE9E4}"/>
  <tableColumns count="1">
    <tableColumn id="1" xr3:uid="{97C9E393-3517-457A-9957-275BD5E17EF8}" name="Riparian_Conservation" dataDxfId="63"/>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AF84F4-E9A9-4402-A309-BD640FB16CF2}" name="Riparian_Restoration" displayName="Riparian_Restoration" ref="P59:P60" totalsRowShown="0" headerRowDxfId="62" dataDxfId="60" headerRowBorderDxfId="61" tableBorderDxfId="59">
  <autoFilter ref="P59:P60" xr:uid="{B6AF84F4-E9A9-4402-A309-BD640FB16CF2}"/>
  <tableColumns count="1">
    <tableColumn id="1" xr3:uid="{8ABE0F95-CB2F-497D-8BDA-36D9912984AB}" name="Riparian_Restoration" dataDxfId="58"/>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33D44480-FC5A-4962-9FAC-3A4A0879D4E7}" name="Cover_crops" displayName="Cover_crops" ref="Q59:Q61" totalsRowShown="0" headerRowDxfId="57" dataDxfId="55" headerRowBorderDxfId="56" tableBorderDxfId="54">
  <autoFilter ref="Q59:Q61" xr:uid="{33D44480-FC5A-4962-9FAC-3A4A0879D4E7}"/>
  <tableColumns count="1">
    <tableColumn id="1" xr3:uid="{C8240146-09D4-42C5-9366-27FA9E09381E}" name="Cover_Crops" dataDxfId="5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2DD29114-DE47-4C7E-B196-9A6278686576}" name="Table11" displayName="Table11" ref="B7:N27" totalsRowShown="0" headerRowDxfId="151" tableBorderDxfId="150">
  <tableColumns count="13">
    <tableColumn id="1" xr3:uid="{5BA487E1-3DA6-43D7-9488-0DB57A3D4870}" name="Activity Category_x000a_(Select from drop-down menu)" dataDxfId="149"/>
    <tableColumn id="2" xr3:uid="{F5315322-3E9B-4AC7-8530-90BFB74995AD}" name="Activity Description / BMPs_x000a_(Select from drop-down menu)" dataDxfId="148"/>
    <tableColumn id="3" xr3:uid="{78C3BE0C-1B34-4C4E-A050-F29ECE72A364}" name="Detailed Description" dataDxfId="147"/>
    <tableColumn id="4" xr3:uid="{34D6C267-22FB-4E7C-BBC8-1B340FDBB343}" name="Expected GROW Funded Outputs" dataDxfId="146" dataCellStyle="Comma"/>
    <tableColumn id="12" xr3:uid="{921DB945-54BC-4EC6-B072-20CA7F7E0AB8}" name="GROW Outputs Units" dataDxfId="145">
      <calculatedColumnFormula array="1">_xlfn.IFS(OR(B8=ControlList!$B$23,B8=ControlList!$B$24,B8=ControlList!$B$25,B8=ControlList!$B$26,B8=ControlList!$B$27,B8=ControlList!$B$28,B8=ControlList!$B$29,B8=ControlList!$B$30,B8=ControlList!$B$35,B8=ControlList!$B$36,B8=ControlList!$B$37,B8=ControlList!$B$38,B8=ControlList!$B$39,B8=ControlList!$B$40,B8=ControlList!$B$42,B8=ControlList!$B$49),"Acres",OR(B8=ControlList!$B$31,B8=ControlList!$B$32,B8=ControlList!$B$33,AND(B8=ControlList!$B$44,C8=ControlList!$W$62),AND(B8=ControlList!$B$44,C8=ControlList!$W$63)),"km",OR(B8=ControlList!$B$34),"Acre feet",OR(B8=ControlList!$B$44,B8=ControlList!$B$46),"People",OR(B8=ControlList!$B$47),"Number",OR(AND(B8=ControlList!$B$45,C8=ControlList!$U$60)),"Acres mapped/modeled",OR(AND(B8=ControlList!$B$45,C8=ControlList!$U$61),AND(B8=ControlList!$B$45,C8=ControlList!$U$62)),"Acres Influenced",OR(B8=ControlList!$B$48,AND(B8=ControlList!$B$45,C8=ControlList!$U$63),AND(B8=ControlList!$B$44,C8=0),AND(B8=ControlList!$B$45,C8=0),B8=0)," ")</calculatedColumnFormula>
    </tableColumn>
    <tableColumn id="5" xr3:uid="{5F44FC41-5877-4887-A26B-ABDDDF9E7CE6}" name="Expected Match Funded Outputs" dataDxfId="144" dataCellStyle="Comma"/>
    <tableColumn id="13" xr3:uid="{F942F6FE-7B53-478A-AF5F-C6617555EA36}" name="Match Outputs Units" dataDxfId="143">
      <calculatedColumnFormula array="1">_xlfn.IFS(OR(B8=ControlList!$B$23,B8=ControlList!$B$24,B8=ControlList!$B$25,B8=ControlList!$B$26,B8=ControlList!$B$27,B8=ControlList!$B$28,B8=ControlList!$B$29,B8=ControlList!$B$30,B8=ControlList!$B$35,B8=ControlList!$B$36,B8=ControlList!$B$37,B8=ControlList!$B$38,B8=ControlList!$B$39,B8=ControlList!$B$40,B8=ControlList!$B$42,B8=ControlList!$B$49),"Acres",OR(B8=ControlList!$B$31,B8=ControlList!$B$32,B8=ControlList!$B$33,AND(B8=ControlList!$B$44,C8=ControlList!$W$62),AND(B8=ControlList!$B$44,C8=ControlList!$W$63)),"km",OR(B8=ControlList!$B$34),"Acre feet",OR(B8=ControlList!$B$44,B8=ControlList!$B$46),"People",OR(B8=ControlList!$B$47),"Number",OR(AND(B8=ControlList!$B$45,C8=ControlList!$U$60)),"Acres mapped/modeled",OR(AND(B8=ControlList!$B$45,C8=ControlList!$U$61),AND(B8=ControlList!$B$45,C8=ControlList!$U$62)),"Acres Influenced",OR(B8=ControlList!$B$48,AND(B8=ControlList!$B$45,C8=ControlList!$U$63),AND(B8=ControlList!$B$44,C8=0),AND(B8=ControlList!$B$45,C8=0),B8=0)," ")</calculatedColumnFormula>
    </tableColumn>
    <tableColumn id="10" xr3:uid="{6D2F1B14-D273-431C-9815-705F350A571E}" name="Term Length _x000a_(if applicable)" dataDxfId="142"/>
    <tableColumn id="11" xr3:uid="{420E3C1D-46CF-413B-A796-B648BDAF073E}" name="Cost Share_x000a_(if applicable)" dataDxfId="141"/>
    <tableColumn id="8" xr3:uid="{E4F727C2-E756-4984-B432-B238FDF7E88E}" name="Expected Amount of Project Budget ($)" dataDxfId="140" dataCellStyle="Currency"/>
    <tableColumn id="9" xr3:uid="{CA2F3E1C-B8D5-4FC5-AA2A-775C44DBDFC8}" name="Expected % of Project Budget" dataDxfId="139" dataCellStyle="Percent">
      <calculatedColumnFormula>IF(K8=0," ",(K8/$K$28))</calculatedColumnFormula>
    </tableColumn>
    <tableColumn id="6" xr3:uid="{9574134B-63C2-44DA-B3A5-651CAD3ACC54}" name="Expected Amount of GROW Request ($)" dataDxfId="138"/>
    <tableColumn id="7" xr3:uid="{B54C154E-4EC0-4B76-BD51-E9DE209D5080}" name="Expected % of GROW Request" dataDxfId="137" dataCellStyle="Percent">
      <calculatedColumnFormula>IF(M8=0," ",(M8/$M$28))</calculatedColumnFormula>
    </tableColumn>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7914DE8-94E9-41FF-B713-107150B1255B}" name="Table1" displayName="Table1" ref="O59:O66" totalsRowShown="0" headerRowDxfId="52" dataDxfId="50" headerRowBorderDxfId="51" tableBorderDxfId="49">
  <autoFilter ref="O59:O66" xr:uid="{37914DE8-94E9-41FF-B713-107150B1255B}"/>
  <tableColumns count="1">
    <tableColumn id="1" xr3:uid="{5A062711-2942-436A-B969-C314D8E87779}" name="Riparian_Enhancement" dataDxfId="48"/>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27AE465-76EE-4B66-9EF6-F7E3FA533E6B}" name="Table6" displayName="Table6" ref="U59:U63" totalsRowShown="0" headerRowDxfId="47" dataDxfId="46" tableBorderDxfId="45">
  <autoFilter ref="U59:U63" xr:uid="{627AE465-76EE-4B66-9EF6-F7E3FA533E6B}"/>
  <tableColumns count="1">
    <tableColumn id="1" xr3:uid="{349C915D-3197-444E-8EC9-80542A3D41EC}" name="Documents_and_Mapping" dataDxfId="44"/>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4621B17F-E3A6-4F38-AC98-F5257EF0E621}" name="Events_and_Programs" displayName="Events_and_Programs" ref="V59:V68" totalsRowShown="0" headerRowDxfId="43" dataDxfId="42">
  <autoFilter ref="V59:V68" xr:uid="{4621B17F-E3A6-4F38-AC98-F5257EF0E621}"/>
  <tableColumns count="1">
    <tableColumn id="1" xr3:uid="{31213EA4-DACC-4457-9607-625A1C961A65}" name="Events_and_Programs" dataDxfId="41"/>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9D452526-AE87-4816-A592-11F8AF65BB2B}" name="Table24" displayName="Table24" ref="W59:W63" totalsRowShown="0" headerRowDxfId="40" dataDxfId="39">
  <autoFilter ref="W59:W63" xr:uid="{9D452526-AE87-4816-A592-11F8AF65BB2B}"/>
  <tableColumns count="1">
    <tableColumn id="1" xr3:uid="{CC127C5A-5729-483F-961E-33E37DE3AF43}" name="Communications" dataDxfId="38"/>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8EA0BEC9-A2B2-4167-9EA4-2132F1661F01}" name="Table25" displayName="Table25" ref="X59:X67" totalsRowShown="0" headerRowDxfId="37" dataDxfId="36">
  <autoFilter ref="X59:X67" xr:uid="{8EA0BEC9-A2B2-4167-9EA4-2132F1661F01}"/>
  <tableColumns count="1">
    <tableColumn id="1" xr3:uid="{6021620F-7D75-493F-AF79-ACBAFA76CAC3}" name="Connecting_People_to_Nature_Infrastructure" dataDxfId="35"/>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E498D27D-5B74-4683-A95F-41034F33C5EC}" name="Table26" displayName="Table26" ref="Y59:Y63" totalsRowShown="0" headerRowDxfId="34" dataDxfId="33">
  <autoFilter ref="Y59:Y63" xr:uid="{E498D27D-5B74-4683-A95F-41034F33C5EC}"/>
  <tableColumns count="1">
    <tableColumn id="1" xr3:uid="{C072530F-B358-4F27-BF81-32359BD6E0CC}" name="Signs" dataDxfId="32"/>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5CAC2861-0C43-4806-994E-5DA77E1D5509}" name="Communications_General" displayName="Communications_General" ref="AA59:AA60" totalsRowShown="0" headerRowDxfId="31">
  <autoFilter ref="AA59:AA60" xr:uid="{5CAC2861-0C43-4806-994E-5DA77E1D5509}"/>
  <tableColumns count="1">
    <tableColumn id="1" xr3:uid="{CE725A1D-1EFD-4FD1-B01C-26647E893B10}" name="Communications_General"/>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52B3748A-1AF0-4979-BDE9-32253BC11586}" name="Compliance_Monitoring" displayName="Compliance_Monitoring" ref="AC59:AC60" totalsRowShown="0" headerRowDxfId="30">
  <autoFilter ref="AC59:AC60" xr:uid="{52B3748A-1AF0-4979-BDE9-32253BC11586}"/>
  <tableColumns count="1">
    <tableColumn id="1" xr3:uid="{63970D6D-C2AB-4CBF-AA44-91709543BBE4}" name="Compliance_Monitoring"/>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4083B60A-1E8D-4605-9E03-1A2209177EBC}" name="Shelterbelt_Conservation" displayName="Shelterbelt_Conservation" ref="G59:G60" totalsRowShown="0" headerRowDxfId="29" dataDxfId="27" headerRowBorderDxfId="28">
  <autoFilter ref="G59:G60" xr:uid="{4083B60A-1E8D-4605-9E03-1A2209177EBC}"/>
  <tableColumns count="1">
    <tableColumn id="1" xr3:uid="{73EECE50-6289-4103-9724-41A2E963AD47}" name="Shelterbelt_Conservation" dataDxfId="26"/>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F427DD84-F075-453C-9947-3B9BCAC9EEBF}" name="Table29" displayName="Table29" ref="I59:I63" totalsRowShown="0" headerRowDxfId="25" dataDxfId="23" headerRowBorderDxfId="24" tableBorderDxfId="22">
  <autoFilter ref="I59:I63" xr:uid="{F427DD84-F075-453C-9947-3B9BCAC9EEBF}"/>
  <tableColumns count="1">
    <tableColumn id="1" xr3:uid="{F27F718E-CA4E-4908-9F66-333D7450102A}" name="Wooded_Enhancement" dataDxfId="2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705C3EA-271B-4F4A-A3B3-FF545669751F}" name="Table4" displayName="Table4" ref="B2:I19" totalsRowShown="0" headerRowDxfId="136">
  <autoFilter ref="B2:I19" xr:uid="{F8CAF73F-145D-43BA-B185-4447591ED697}"/>
  <tableColumns count="8">
    <tableColumn id="1" xr3:uid="{E7720C9B-9A05-4CBE-8457-241189348E4C}" name="Provincial Government Funding"/>
    <tableColumn id="2" xr3:uid="{9688D39B-3CEE-4A3C-88F3-A56FF3DB0031}" name="Confirmed/_x000a_Pending"/>
    <tableColumn id="3" xr3:uid="{BD504D42-9D2B-46BC-B65A-8360C42FF8F0}" name="Trust Project Category" dataDxfId="135"/>
    <tableColumn id="4" xr3:uid="{954F234A-48F7-4004-AE8F-898EE21FD350}" name="Budget Category" dataDxfId="134"/>
    <tableColumn id="5" xr3:uid="{1790748C-5E4A-43FD-B725-057A904D8DE0}" name="Column2" dataDxfId="133"/>
    <tableColumn id="7" xr3:uid="{A823F096-CD4F-457A-93C2-E6F690E700F9}" name="Column1" dataDxfId="132"/>
    <tableColumn id="8" xr3:uid="{9199EC82-04B1-4742-8935-C701BBA3E39A}" name="Column12" dataDxfId="131"/>
    <tableColumn id="6" xr3:uid="{12C00348-4562-437B-B31E-380B7E4C80EC}" name="Activity Category (Incentive Payment Table)"/>
  </tableColumns>
  <tableStyleInfo name="TableStyleMedium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65BA437-B598-4589-87B5-FC3708BFD2C6}" name="Table42327" displayName="Table42327" ref="K2:L13" totalsRowShown="0" dataDxfId="130">
  <autoFilter ref="K2:L13" xr:uid="{EB496ADA-37D0-4A82-A138-BBC636C876F7}"/>
  <tableColumns count="2">
    <tableColumn id="1" xr3:uid="{49F76D9F-EA33-4804-9B30-708715B2F4B3}" name="Measure" dataDxfId="129"/>
    <tableColumn id="2" xr3:uid="{556E706C-252F-4E4F-A65E-4E0AB5050E41}" name="unit" dataDxfId="128"/>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F5C424B-616D-48F0-98E3-EA7075627345}" name="Activity" displayName="Activity" ref="B21:C49" totalsRowShown="0" headerRowDxfId="127" dataDxfId="125" headerRowBorderDxfId="126" tableBorderDxfId="124" totalsRowBorderDxfId="123">
  <autoFilter ref="B21:C49" xr:uid="{FF5C424B-616D-48F0-98E3-EA7075627345}"/>
  <tableColumns count="2">
    <tableColumn id="1" xr3:uid="{C9DF2F2B-5B31-4376-80E8-37C84AC245B3}" name="Activity List" dataDxfId="122"/>
    <tableColumn id="2" xr3:uid="{0BC888F6-776F-4BCA-B673-95C30063CACE}" name="Metrics" dataDxfId="12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9AAFB44-EDFB-49D6-A009-44B2EAB02527}" name="Water_Retention" displayName="Water_Retention" ref="R59:R62" totalsRowShown="0" headerRowDxfId="120" dataDxfId="118" headerRowBorderDxfId="119" tableBorderDxfId="117">
  <autoFilter ref="R59:R62" xr:uid="{B9AAFB44-EDFB-49D6-A009-44B2EAB02527}"/>
  <tableColumns count="1">
    <tableColumn id="1" xr3:uid="{0088AEA8-A6DB-42E1-A1F4-EF1CE56776D7}" name="Water_Retention" dataDxfId="116"/>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004720D-369B-44DD-90DC-1AA58490DB6C}" name="Table8" displayName="Table8" ref="C59:C69" totalsRowShown="0" headerRowDxfId="115" dataDxfId="114" tableBorderDxfId="113">
  <autoFilter ref="C59:C69" xr:uid="{3004720D-369B-44DD-90DC-1AA58490DB6C}"/>
  <sortState xmlns:xlrd2="http://schemas.microsoft.com/office/spreadsheetml/2017/richdata2" ref="C60:C72">
    <sortCondition ref="C59:C72"/>
  </sortState>
  <tableColumns count="1">
    <tableColumn id="1" xr3:uid="{F4529A1A-F437-4C09-86A4-BF9D66B337B4}" name="Grassland_Enhancement" dataDxfId="112"/>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8D2091B-EF19-4B01-8603-AE2BA8DE9770}" name="Grassland_Conservation" displayName="Grassland_Conservation" ref="B59:B63" totalsRowShown="0" headerRowDxfId="111" dataDxfId="109" headerRowBorderDxfId="110" tableBorderDxfId="108">
  <autoFilter ref="B59:B63" xr:uid="{08D2091B-EF19-4B01-8603-AE2BA8DE9770}"/>
  <tableColumns count="1">
    <tableColumn id="1" xr3:uid="{9FD0AEB6-885A-4803-832A-70333169E4B4}" name="Grassland_Conservation" dataDxfId="107"/>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181F9A9-B4E9-4142-B3A5-57FA0F78244D}" name="Grassland_Restoration" displayName="Grassland_Restoration" ref="D59:D64" totalsRowShown="0" headerRowDxfId="106" dataDxfId="105" tableBorderDxfId="104">
  <autoFilter ref="D59:D64" xr:uid="{0181F9A9-B4E9-4142-B3A5-57FA0F78244D}"/>
  <sortState xmlns:xlrd2="http://schemas.microsoft.com/office/spreadsheetml/2017/richdata2" ref="D60:D65">
    <sortCondition ref="D59:D65"/>
  </sortState>
  <tableColumns count="1">
    <tableColumn id="1" xr3:uid="{BE2DDC5D-88CE-485E-9DED-A8842EE980AF}" name="Grassland_Restoration" dataDxfId="103"/>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14" dT="2022-07-13T19:59:30.28" personId="{65BD68A9-927F-4E18-B6C9-DB340611F9FE}" id="{6ABDE90E-9657-4A15-AD23-C5BC907554A4}">
    <text>including online magazine, blogs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table" Target="../tables/table8.xml"/><Relationship Id="rId13" Type="http://schemas.openxmlformats.org/officeDocument/2006/relationships/table" Target="../tables/table13.xml"/><Relationship Id="rId18" Type="http://schemas.openxmlformats.org/officeDocument/2006/relationships/table" Target="../tables/table18.xml"/><Relationship Id="rId26" Type="http://schemas.openxmlformats.org/officeDocument/2006/relationships/table" Target="../tables/table26.xml"/><Relationship Id="rId3" Type="http://schemas.openxmlformats.org/officeDocument/2006/relationships/table" Target="../tables/table3.xml"/><Relationship Id="rId21" Type="http://schemas.openxmlformats.org/officeDocument/2006/relationships/table" Target="../tables/table21.xml"/><Relationship Id="rId7" Type="http://schemas.openxmlformats.org/officeDocument/2006/relationships/table" Target="../tables/table7.xml"/><Relationship Id="rId12" Type="http://schemas.openxmlformats.org/officeDocument/2006/relationships/table" Target="../tables/table12.xml"/><Relationship Id="rId17" Type="http://schemas.openxmlformats.org/officeDocument/2006/relationships/table" Target="../tables/table17.xml"/><Relationship Id="rId25" Type="http://schemas.openxmlformats.org/officeDocument/2006/relationships/table" Target="../tables/table25.xml"/><Relationship Id="rId2" Type="http://schemas.openxmlformats.org/officeDocument/2006/relationships/vmlDrawing" Target="../drawings/vmlDrawing4.vml"/><Relationship Id="rId16" Type="http://schemas.openxmlformats.org/officeDocument/2006/relationships/table" Target="../tables/table16.xml"/><Relationship Id="rId20" Type="http://schemas.openxmlformats.org/officeDocument/2006/relationships/table" Target="../tables/table20.xml"/><Relationship Id="rId29" Type="http://schemas.openxmlformats.org/officeDocument/2006/relationships/table" Target="../tables/table29.xml"/><Relationship Id="rId1" Type="http://schemas.openxmlformats.org/officeDocument/2006/relationships/printerSettings" Target="../printerSettings/printerSettings5.bin"/><Relationship Id="rId6" Type="http://schemas.openxmlformats.org/officeDocument/2006/relationships/table" Target="../tables/table6.xml"/><Relationship Id="rId11" Type="http://schemas.openxmlformats.org/officeDocument/2006/relationships/table" Target="../tables/table11.xml"/><Relationship Id="rId24" Type="http://schemas.openxmlformats.org/officeDocument/2006/relationships/table" Target="../tables/table24.xml"/><Relationship Id="rId5" Type="http://schemas.openxmlformats.org/officeDocument/2006/relationships/table" Target="../tables/table5.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10" Type="http://schemas.openxmlformats.org/officeDocument/2006/relationships/table" Target="../tables/table10.xml"/><Relationship Id="rId19" Type="http://schemas.openxmlformats.org/officeDocument/2006/relationships/table" Target="../tables/table19.xml"/><Relationship Id="rId31" Type="http://schemas.microsoft.com/office/2017/10/relationships/threadedComment" Target="../threadedComments/threadedComment1.xml"/><Relationship Id="rId4" Type="http://schemas.openxmlformats.org/officeDocument/2006/relationships/table" Target="../tables/table4.xml"/><Relationship Id="rId9" Type="http://schemas.openxmlformats.org/officeDocument/2006/relationships/table" Target="../tables/table9.xml"/><Relationship Id="rId14" Type="http://schemas.openxmlformats.org/officeDocument/2006/relationships/table" Target="../tables/table14.xml"/><Relationship Id="rId22" Type="http://schemas.openxmlformats.org/officeDocument/2006/relationships/table" Target="../tables/table22.xml"/><Relationship Id="rId27" Type="http://schemas.openxmlformats.org/officeDocument/2006/relationships/table" Target="../tables/table27.xml"/><Relationship Id="rId30"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F0FD6-FB15-4A2B-B1A2-0FF4795B61BE}">
  <sheetPr codeName="Sheet2">
    <tabColor rgb="FF00676A"/>
    <pageSetUpPr fitToPage="1"/>
  </sheetPr>
  <dimension ref="A1:N11"/>
  <sheetViews>
    <sheetView showGridLines="0" tabSelected="1" topLeftCell="B1" zoomScaleNormal="100" zoomScaleSheetLayoutView="90" workbookViewId="0">
      <selection activeCell="C5" sqref="C5:H5"/>
    </sheetView>
  </sheetViews>
  <sheetFormatPr defaultColWidth="9.109375" defaultRowHeight="14.4"/>
  <cols>
    <col min="1" max="1" width="38.44140625" style="1" hidden="1" customWidth="1"/>
    <col min="2" max="2" width="43.5546875" style="1" customWidth="1"/>
    <col min="3" max="3" width="19.44140625" style="1" customWidth="1"/>
    <col min="4" max="4" width="10.44140625" style="1" customWidth="1"/>
    <col min="5" max="6" width="19.44140625" style="1" customWidth="1"/>
    <col min="7" max="7" width="16.44140625" style="1" customWidth="1"/>
    <col min="8" max="8" width="11.5546875" style="1" customWidth="1"/>
    <col min="9" max="10" width="19.44140625" style="1" customWidth="1"/>
    <col min="11" max="11" width="21.109375" style="1" customWidth="1"/>
    <col min="12" max="12" width="19.44140625" style="1" customWidth="1"/>
    <col min="13" max="13" width="18.109375" style="1" customWidth="1"/>
    <col min="14" max="16384" width="9.109375" style="1"/>
  </cols>
  <sheetData>
    <row r="1" spans="2:14" ht="14.7" customHeight="1">
      <c r="B1" s="474"/>
      <c r="C1" s="474"/>
      <c r="D1" s="474"/>
      <c r="E1" s="474"/>
      <c r="F1" s="474"/>
      <c r="G1" s="474"/>
      <c r="H1" s="474"/>
      <c r="I1" s="20"/>
      <c r="J1" s="3"/>
      <c r="K1" s="3"/>
      <c r="L1" s="3"/>
      <c r="M1" s="3"/>
      <c r="N1" s="3"/>
    </row>
    <row r="2" spans="2:14" ht="64.95" customHeight="1">
      <c r="B2" s="475" t="s">
        <v>297</v>
      </c>
      <c r="C2" s="475"/>
      <c r="D2" s="475"/>
      <c r="E2" s="475"/>
      <c r="F2" s="475"/>
      <c r="G2" s="475"/>
      <c r="H2" s="475"/>
      <c r="I2" s="19"/>
      <c r="J2" s="21"/>
      <c r="K2" s="2"/>
      <c r="L2" s="3"/>
      <c r="M2" s="3"/>
      <c r="N2" s="3"/>
    </row>
    <row r="3" spans="2:14" ht="14.7" customHeight="1">
      <c r="B3" s="474"/>
      <c r="C3" s="474"/>
      <c r="D3" s="474"/>
      <c r="E3" s="474"/>
      <c r="F3" s="474"/>
      <c r="G3" s="474"/>
      <c r="H3" s="474"/>
      <c r="I3" s="20"/>
      <c r="J3" s="21"/>
      <c r="K3" s="2"/>
      <c r="L3" s="3"/>
      <c r="M3" s="3"/>
      <c r="N3" s="3"/>
    </row>
    <row r="4" spans="2:14" ht="14.7" customHeight="1" thickBot="1">
      <c r="B4" s="131"/>
      <c r="C4" s="180"/>
      <c r="D4" s="180"/>
      <c r="E4" s="180"/>
      <c r="F4" s="180"/>
      <c r="G4" s="180"/>
      <c r="H4" s="180"/>
      <c r="I4" s="20"/>
      <c r="J4" s="21"/>
      <c r="K4" s="2"/>
      <c r="L4" s="3"/>
      <c r="M4" s="3"/>
      <c r="N4" s="3"/>
    </row>
    <row r="5" spans="2:14" ht="24" customHeight="1" thickBot="1">
      <c r="B5" s="184" t="s">
        <v>0</v>
      </c>
      <c r="C5" s="476"/>
      <c r="D5" s="477"/>
      <c r="E5" s="477"/>
      <c r="F5" s="477"/>
      <c r="G5" s="477"/>
      <c r="H5" s="478"/>
      <c r="I5" s="132"/>
      <c r="J5" s="21"/>
      <c r="K5" s="21"/>
      <c r="L5" s="21"/>
      <c r="M5" s="3"/>
      <c r="N5" s="3"/>
    </row>
    <row r="6" spans="2:14" ht="7.5" customHeight="1" thickBot="1">
      <c r="B6" s="133"/>
      <c r="C6" s="181"/>
      <c r="D6" s="181"/>
      <c r="E6" s="181"/>
      <c r="F6" s="182"/>
      <c r="G6" s="183"/>
      <c r="H6" s="183"/>
      <c r="I6" s="137"/>
      <c r="J6" s="21"/>
      <c r="K6" s="21"/>
      <c r="L6" s="21"/>
      <c r="M6" s="3"/>
      <c r="N6" s="3"/>
    </row>
    <row r="7" spans="2:14" ht="24" customHeight="1" thickBot="1">
      <c r="B7" s="184" t="s">
        <v>1</v>
      </c>
      <c r="C7" s="476"/>
      <c r="D7" s="477"/>
      <c r="E7" s="477"/>
      <c r="F7" s="477"/>
      <c r="G7" s="477"/>
      <c r="H7" s="478"/>
      <c r="I7" s="132"/>
      <c r="J7" s="21"/>
      <c r="K7" s="21"/>
      <c r="L7" s="21"/>
      <c r="M7" s="3"/>
      <c r="N7" s="3"/>
    </row>
    <row r="8" spans="2:14" ht="7.5" customHeight="1" thickBot="1">
      <c r="B8" s="133"/>
      <c r="C8" s="181"/>
      <c r="D8" s="181"/>
      <c r="E8" s="134"/>
      <c r="F8" s="135"/>
      <c r="G8" s="136"/>
      <c r="H8" s="136"/>
      <c r="I8" s="137"/>
      <c r="J8" s="21"/>
      <c r="K8" s="21"/>
      <c r="L8" s="21"/>
      <c r="M8" s="3"/>
      <c r="N8" s="3"/>
    </row>
    <row r="9" spans="2:14" ht="24" customHeight="1" thickBot="1">
      <c r="B9" s="184" t="s">
        <v>2</v>
      </c>
      <c r="C9" s="479"/>
      <c r="D9" s="480"/>
      <c r="E9" s="481" t="s">
        <v>3</v>
      </c>
      <c r="F9" s="481"/>
      <c r="G9" s="482" t="s">
        <v>4</v>
      </c>
      <c r="H9" s="483"/>
      <c r="I9" s="138"/>
      <c r="J9" s="21"/>
      <c r="K9" s="21"/>
      <c r="L9" s="21"/>
      <c r="M9" s="3"/>
      <c r="N9" s="3"/>
    </row>
    <row r="10" spans="2:14">
      <c r="B10"/>
      <c r="C10"/>
      <c r="D10"/>
      <c r="E10"/>
      <c r="F10"/>
      <c r="G10"/>
      <c r="H10"/>
    </row>
    <row r="11" spans="2:14" ht="255" customHeight="1">
      <c r="B11" s="473" t="s">
        <v>315</v>
      </c>
      <c r="C11" s="473"/>
      <c r="D11" s="473"/>
      <c r="E11" s="473"/>
      <c r="F11" s="473"/>
      <c r="G11" s="473"/>
      <c r="H11" s="473"/>
    </row>
  </sheetData>
  <sheetProtection selectLockedCells="1"/>
  <mergeCells count="9">
    <mergeCell ref="B11:H11"/>
    <mergeCell ref="B1:H1"/>
    <mergeCell ref="B2:H2"/>
    <mergeCell ref="B3:H3"/>
    <mergeCell ref="C5:H5"/>
    <mergeCell ref="C7:H7"/>
    <mergeCell ref="C9:D9"/>
    <mergeCell ref="E9:F9"/>
    <mergeCell ref="G9:H9"/>
  </mergeCells>
  <pageMargins left="0.7" right="0.7" top="0.75" bottom="0.75" header="0.3" footer="0.3"/>
  <pageSetup scale="86"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570A0-E744-454A-96DF-64D2DD1797ED}">
  <sheetPr codeName="Sheet3">
    <tabColor rgb="FF00676A"/>
    <pageSetUpPr fitToPage="1"/>
  </sheetPr>
  <dimension ref="A1:O56"/>
  <sheetViews>
    <sheetView showGridLines="0" showWhiteSpace="0" topLeftCell="B1" zoomScale="90" zoomScaleNormal="90" zoomScaleSheetLayoutView="80" workbookViewId="0">
      <selection activeCell="C2" sqref="C2:H2"/>
    </sheetView>
  </sheetViews>
  <sheetFormatPr defaultColWidth="9.109375" defaultRowHeight="14.4"/>
  <cols>
    <col min="1" max="1" width="38.44140625" style="1" hidden="1" customWidth="1"/>
    <col min="2" max="2" width="0.5546875" style="1" customWidth="1"/>
    <col min="3" max="3" width="48.5546875" style="1" customWidth="1"/>
    <col min="4" max="11" width="19.44140625" style="1" customWidth="1"/>
    <col min="12" max="12" width="21.109375" style="1" customWidth="1"/>
    <col min="13" max="13" width="19.44140625" style="1" customWidth="1"/>
    <col min="14" max="14" width="18.109375" style="1" customWidth="1"/>
    <col min="15" max="16384" width="9.109375" style="1"/>
  </cols>
  <sheetData>
    <row r="1" spans="1:15" ht="14.7" customHeight="1">
      <c r="C1" s="502"/>
      <c r="D1" s="502"/>
      <c r="E1" s="502"/>
      <c r="F1" s="502"/>
      <c r="G1" s="502"/>
      <c r="H1" s="502"/>
      <c r="I1" s="2"/>
      <c r="J1" s="2"/>
      <c r="K1" s="2"/>
      <c r="L1" s="3"/>
      <c r="M1" s="3"/>
      <c r="N1" s="3"/>
      <c r="O1" s="3"/>
    </row>
    <row r="2" spans="1:15" ht="51" customHeight="1">
      <c r="C2" s="503" t="s">
        <v>298</v>
      </c>
      <c r="D2" s="503"/>
      <c r="E2" s="503"/>
      <c r="F2" s="503"/>
      <c r="G2" s="503"/>
      <c r="H2" s="503"/>
      <c r="I2" s="139"/>
      <c r="J2" s="139"/>
      <c r="K2" s="139"/>
      <c r="L2" s="2"/>
      <c r="M2" s="3"/>
      <c r="N2" s="3"/>
      <c r="O2" s="3"/>
    </row>
    <row r="3" spans="1:15" ht="14.7" customHeight="1">
      <c r="C3" s="502"/>
      <c r="D3" s="502"/>
      <c r="E3" s="502"/>
      <c r="F3" s="502"/>
      <c r="G3" s="502"/>
      <c r="H3" s="502"/>
      <c r="I3" s="2"/>
      <c r="J3" s="2"/>
      <c r="K3" s="2"/>
      <c r="L3" s="2"/>
      <c r="M3" s="3"/>
      <c r="N3" s="3"/>
      <c r="O3" s="3"/>
    </row>
    <row r="4" spans="1:15" ht="14.7" customHeight="1">
      <c r="C4" s="20"/>
      <c r="D4" s="20"/>
      <c r="E4" s="20"/>
      <c r="F4" s="20"/>
      <c r="G4" s="20"/>
      <c r="H4" s="20"/>
      <c r="I4" s="20"/>
      <c r="J4" s="20"/>
      <c r="K4" s="21"/>
      <c r="L4" s="2"/>
      <c r="M4" s="3"/>
      <c r="N4" s="3"/>
      <c r="O4" s="3"/>
    </row>
    <row r="5" spans="1:15" ht="37.950000000000003" customHeight="1">
      <c r="C5" s="501" t="s">
        <v>5</v>
      </c>
      <c r="D5" s="501"/>
      <c r="E5" s="501"/>
      <c r="F5" s="501"/>
      <c r="G5" s="501"/>
      <c r="H5" s="501"/>
      <c r="I5" s="21"/>
      <c r="J5" s="21"/>
      <c r="K5" s="21"/>
      <c r="L5" s="21"/>
      <c r="M5" s="21"/>
      <c r="N5" s="3"/>
      <c r="O5" s="3"/>
    </row>
    <row r="6" spans="1:15" ht="16.5" customHeight="1" thickBot="1">
      <c r="A6" s="22" t="s">
        <v>6</v>
      </c>
      <c r="B6" s="23"/>
      <c r="C6" s="24"/>
      <c r="D6" s="25"/>
      <c r="E6" s="26"/>
      <c r="F6" s="3"/>
      <c r="G6" s="3"/>
      <c r="H6" s="3"/>
      <c r="I6" s="3"/>
      <c r="J6" s="3"/>
      <c r="K6" s="3"/>
      <c r="L6" s="3"/>
      <c r="M6" s="3"/>
      <c r="N6" s="3"/>
      <c r="O6" s="3"/>
    </row>
    <row r="7" spans="1:15" ht="30" customHeight="1" thickBot="1">
      <c r="A7" s="27"/>
      <c r="B7" s="23"/>
      <c r="C7" s="504" t="s">
        <v>7</v>
      </c>
      <c r="D7" s="505"/>
      <c r="E7" s="505"/>
      <c r="F7" s="505"/>
      <c r="G7" s="505"/>
      <c r="H7" s="506"/>
      <c r="I7" s="3"/>
      <c r="J7" s="3"/>
      <c r="K7" s="3"/>
      <c r="L7" s="3"/>
      <c r="M7" s="3"/>
      <c r="N7" s="3"/>
      <c r="O7" s="3"/>
    </row>
    <row r="8" spans="1:15" ht="24" customHeight="1">
      <c r="A8" s="27"/>
      <c r="B8" s="23"/>
      <c r="C8" s="507" t="s">
        <v>8</v>
      </c>
      <c r="D8" s="509" t="s">
        <v>9</v>
      </c>
      <c r="E8" s="511" t="s">
        <v>10</v>
      </c>
      <c r="F8" s="512"/>
      <c r="G8" s="509" t="s">
        <v>11</v>
      </c>
      <c r="H8" s="513" t="s">
        <v>299</v>
      </c>
      <c r="I8" s="3"/>
      <c r="J8" s="3"/>
      <c r="K8" s="3"/>
      <c r="L8" s="3"/>
      <c r="M8" s="3"/>
      <c r="N8" s="3"/>
      <c r="O8" s="3"/>
    </row>
    <row r="9" spans="1:15" ht="44.25" customHeight="1">
      <c r="A9" s="27"/>
      <c r="B9" s="23"/>
      <c r="C9" s="508"/>
      <c r="D9" s="510"/>
      <c r="E9" s="297" t="s">
        <v>12</v>
      </c>
      <c r="F9" s="297" t="s">
        <v>13</v>
      </c>
      <c r="G9" s="510"/>
      <c r="H9" s="514"/>
      <c r="K9" s="28"/>
      <c r="L9" s="28"/>
      <c r="M9" s="28"/>
      <c r="N9" s="28"/>
      <c r="O9" s="3"/>
    </row>
    <row r="10" spans="1:15" ht="15.75" customHeight="1">
      <c r="A10" s="27"/>
      <c r="B10" s="29"/>
      <c r="C10" s="298" t="s">
        <v>14</v>
      </c>
      <c r="D10" s="186"/>
      <c r="E10" s="460"/>
      <c r="F10" s="185"/>
      <c r="G10" s="185"/>
      <c r="H10" s="446">
        <f>E10</f>
        <v>0</v>
      </c>
      <c r="K10" s="28"/>
      <c r="L10" s="28"/>
      <c r="M10" s="28"/>
      <c r="N10" s="28"/>
      <c r="O10" s="3"/>
    </row>
    <row r="11" spans="1:15" ht="15.6">
      <c r="A11" s="30"/>
      <c r="B11" s="29"/>
      <c r="C11" s="299"/>
      <c r="D11" s="301"/>
      <c r="E11" s="460"/>
      <c r="F11" s="303"/>
      <c r="G11" s="415"/>
      <c r="H11" s="446">
        <f t="shared" ref="H11:H20" si="0">SUM(E11:F11)</f>
        <v>0</v>
      </c>
      <c r="K11" s="28"/>
      <c r="L11" s="28"/>
      <c r="M11" s="28"/>
      <c r="N11" s="28"/>
      <c r="O11" s="3"/>
    </row>
    <row r="12" spans="1:15" ht="15.6">
      <c r="A12" s="27"/>
      <c r="B12" s="29"/>
      <c r="C12" s="299"/>
      <c r="D12" s="301"/>
      <c r="E12" s="460"/>
      <c r="F12" s="303"/>
      <c r="G12" s="415"/>
      <c r="H12" s="446">
        <f t="shared" si="0"/>
        <v>0</v>
      </c>
      <c r="K12" s="28"/>
      <c r="L12" s="28"/>
      <c r="M12" s="28"/>
      <c r="N12" s="28"/>
      <c r="O12" s="3"/>
    </row>
    <row r="13" spans="1:15" ht="15.6">
      <c r="A13" s="27"/>
      <c r="B13" s="29"/>
      <c r="C13" s="299"/>
      <c r="D13" s="301"/>
      <c r="E13" s="460"/>
      <c r="F13" s="303"/>
      <c r="G13" s="415"/>
      <c r="H13" s="446">
        <f t="shared" si="0"/>
        <v>0</v>
      </c>
      <c r="K13" s="28"/>
      <c r="L13" s="28"/>
      <c r="M13" s="28"/>
      <c r="N13" s="28"/>
      <c r="O13" s="3"/>
    </row>
    <row r="14" spans="1:15" ht="15.6">
      <c r="A14" s="31"/>
      <c r="B14" s="32"/>
      <c r="C14" s="299"/>
      <c r="D14" s="301"/>
      <c r="E14" s="460"/>
      <c r="F14" s="303"/>
      <c r="G14" s="415"/>
      <c r="H14" s="446">
        <f t="shared" si="0"/>
        <v>0</v>
      </c>
      <c r="K14" s="28"/>
      <c r="L14" s="28"/>
      <c r="M14" s="28"/>
      <c r="N14" s="28"/>
      <c r="O14" s="3"/>
    </row>
    <row r="15" spans="1:15" ht="15.6">
      <c r="A15" s="33"/>
      <c r="B15" s="32"/>
      <c r="C15" s="299"/>
      <c r="D15" s="301"/>
      <c r="E15" s="460"/>
      <c r="F15" s="303"/>
      <c r="G15" s="415"/>
      <c r="H15" s="446">
        <f t="shared" si="0"/>
        <v>0</v>
      </c>
      <c r="K15" s="28"/>
      <c r="L15" s="28"/>
      <c r="M15" s="28"/>
      <c r="N15" s="28"/>
      <c r="O15" s="3"/>
    </row>
    <row r="16" spans="1:15" ht="15.6">
      <c r="A16" s="32"/>
      <c r="B16" s="32"/>
      <c r="C16" s="299"/>
      <c r="D16" s="301"/>
      <c r="E16" s="460"/>
      <c r="F16" s="303"/>
      <c r="G16" s="415"/>
      <c r="H16" s="446">
        <f t="shared" si="0"/>
        <v>0</v>
      </c>
      <c r="K16" s="28"/>
      <c r="L16" s="28"/>
      <c r="M16" s="28"/>
      <c r="N16" s="28"/>
      <c r="O16" s="3"/>
    </row>
    <row r="17" spans="1:15" ht="15.6">
      <c r="A17" s="32"/>
      <c r="B17" s="32"/>
      <c r="C17" s="299"/>
      <c r="D17" s="301"/>
      <c r="E17" s="460"/>
      <c r="F17" s="303"/>
      <c r="G17" s="415"/>
      <c r="H17" s="446">
        <f t="shared" si="0"/>
        <v>0</v>
      </c>
      <c r="K17" s="28"/>
      <c r="L17" s="28"/>
      <c r="M17" s="28"/>
      <c r="N17" s="28"/>
      <c r="O17" s="3"/>
    </row>
    <row r="18" spans="1:15" ht="15.6">
      <c r="A18" s="32"/>
      <c r="B18" s="32"/>
      <c r="C18" s="299"/>
      <c r="D18" s="301"/>
      <c r="E18" s="460"/>
      <c r="F18" s="303"/>
      <c r="G18" s="415"/>
      <c r="H18" s="446">
        <f t="shared" si="0"/>
        <v>0</v>
      </c>
      <c r="K18" s="28"/>
      <c r="L18" s="28"/>
      <c r="M18" s="28"/>
      <c r="N18" s="28"/>
      <c r="O18" s="3"/>
    </row>
    <row r="19" spans="1:15" ht="15.6">
      <c r="A19" s="32"/>
      <c r="B19" s="32"/>
      <c r="C19" s="299"/>
      <c r="D19" s="301"/>
      <c r="E19" s="460"/>
      <c r="F19" s="303"/>
      <c r="G19" s="415"/>
      <c r="H19" s="446">
        <f t="shared" si="0"/>
        <v>0</v>
      </c>
      <c r="K19" s="28"/>
      <c r="L19" s="28"/>
      <c r="M19" s="28"/>
      <c r="N19" s="28"/>
      <c r="O19" s="3"/>
    </row>
    <row r="20" spans="1:15" ht="16.2" thickBot="1">
      <c r="A20" s="32"/>
      <c r="B20" s="32"/>
      <c r="C20" s="300"/>
      <c r="D20" s="302"/>
      <c r="E20" s="461"/>
      <c r="F20" s="304"/>
      <c r="G20" s="416"/>
      <c r="H20" s="447">
        <f t="shared" si="0"/>
        <v>0</v>
      </c>
      <c r="K20" s="28"/>
      <c r="L20" s="28"/>
      <c r="M20" s="28"/>
      <c r="N20" s="28"/>
      <c r="O20" s="3"/>
    </row>
    <row r="21" spans="1:15" ht="26.25" customHeight="1" thickBot="1">
      <c r="A21" s="32"/>
      <c r="B21" s="32"/>
      <c r="C21" s="491" t="s">
        <v>15</v>
      </c>
      <c r="D21" s="492"/>
      <c r="E21" s="492"/>
      <c r="F21" s="492"/>
      <c r="G21" s="493"/>
      <c r="H21" s="448">
        <f>SUM(H10:H20)</f>
        <v>0</v>
      </c>
      <c r="K21" s="28"/>
      <c r="L21" s="28"/>
      <c r="M21" s="28"/>
      <c r="N21" s="28"/>
      <c r="O21" s="3"/>
    </row>
    <row r="22" spans="1:15" ht="26.25" customHeight="1" thickBot="1">
      <c r="A22" s="32"/>
      <c r="B22" s="32"/>
      <c r="C22" s="491" t="s">
        <v>296</v>
      </c>
      <c r="D22" s="492"/>
      <c r="E22" s="492"/>
      <c r="F22" s="492"/>
      <c r="G22" s="493"/>
      <c r="H22" s="448">
        <f>SUM(H11:H20)</f>
        <v>0</v>
      </c>
      <c r="K22" s="28"/>
      <c r="L22" s="28"/>
      <c r="M22" s="28"/>
      <c r="N22" s="28"/>
      <c r="O22" s="3"/>
    </row>
    <row r="23" spans="1:15" ht="26.25" customHeight="1" thickBot="1">
      <c r="A23" s="32"/>
      <c r="B23" s="32"/>
      <c r="C23" s="491" t="s">
        <v>16</v>
      </c>
      <c r="D23" s="492"/>
      <c r="E23" s="492"/>
      <c r="F23" s="492"/>
      <c r="G23" s="493"/>
      <c r="H23" s="34" t="str">
        <f>IF(E10=0," - ",(H22/(E10-F37)))</f>
        <v xml:space="preserve"> - </v>
      </c>
      <c r="K23" s="28"/>
      <c r="L23" s="28"/>
      <c r="M23" s="28"/>
      <c r="N23" s="3"/>
    </row>
    <row r="24" spans="1:15" ht="11.25" customHeight="1">
      <c r="A24" s="32"/>
      <c r="B24" s="32"/>
      <c r="C24" s="517"/>
      <c r="D24" s="517"/>
      <c r="E24" s="517"/>
      <c r="F24" s="517"/>
      <c r="G24" s="517"/>
      <c r="H24" s="517"/>
      <c r="I24" s="28"/>
      <c r="J24" s="28"/>
      <c r="K24" s="35"/>
      <c r="L24" s="35"/>
      <c r="M24" s="35"/>
      <c r="N24" s="3"/>
    </row>
    <row r="25" spans="1:15" ht="15" thickBot="1">
      <c r="C25" s="36"/>
      <c r="D25" s="37"/>
      <c r="E25" s="3"/>
      <c r="F25" s="3"/>
      <c r="G25" s="3"/>
      <c r="H25" s="3"/>
      <c r="I25" s="3"/>
      <c r="J25" s="3"/>
      <c r="K25" s="3"/>
      <c r="L25" s="3"/>
      <c r="M25" s="3"/>
      <c r="N25" s="3"/>
      <c r="O25" s="3"/>
    </row>
    <row r="26" spans="1:15" ht="41.7" customHeight="1">
      <c r="C26" s="518" t="s">
        <v>17</v>
      </c>
      <c r="D26" s="519"/>
      <c r="E26" s="519"/>
      <c r="F26" s="519"/>
      <c r="G26" s="519"/>
      <c r="H26" s="519"/>
      <c r="I26" s="519"/>
      <c r="J26" s="520"/>
      <c r="K26" s="3"/>
    </row>
    <row r="27" spans="1:15" ht="69" customHeight="1">
      <c r="C27" s="305" t="s">
        <v>18</v>
      </c>
      <c r="D27" s="306" t="s">
        <v>300</v>
      </c>
      <c r="E27" s="307" t="s">
        <v>301</v>
      </c>
      <c r="F27" s="297" t="s">
        <v>302</v>
      </c>
      <c r="G27" s="308" t="s">
        <v>303</v>
      </c>
      <c r="H27" s="521" t="s">
        <v>19</v>
      </c>
      <c r="I27" s="521"/>
      <c r="J27" s="522"/>
      <c r="K27" s="3"/>
    </row>
    <row r="28" spans="1:15" ht="18">
      <c r="C28" s="523" t="s">
        <v>20</v>
      </c>
      <c r="D28" s="524"/>
      <c r="E28" s="524"/>
      <c r="F28" s="524"/>
      <c r="G28" s="524"/>
      <c r="H28" s="524"/>
      <c r="I28" s="524"/>
      <c r="J28" s="525"/>
      <c r="K28" s="3"/>
    </row>
    <row r="29" spans="1:15" ht="15.6">
      <c r="C29" s="323" t="s">
        <v>21</v>
      </c>
      <c r="D29" s="450"/>
      <c r="E29" s="316" t="str">
        <f>IF(D29="","0", IF($H$21=0, " ",(D29/$H$21)))</f>
        <v>0</v>
      </c>
      <c r="F29" s="450"/>
      <c r="G29" s="316" t="str">
        <f t="shared" ref="G29:G34" si="1">IF(F29="","0",IF($H$10=0, " ",(F29/$H$10)))</f>
        <v>0</v>
      </c>
      <c r="H29" s="532"/>
      <c r="I29" s="533"/>
      <c r="J29" s="534"/>
      <c r="K29" s="3"/>
    </row>
    <row r="30" spans="1:15" ht="15.6">
      <c r="C30" s="324" t="s">
        <v>22</v>
      </c>
      <c r="D30" s="451"/>
      <c r="E30" s="313" t="str">
        <f t="shared" ref="E30:E34" si="2">IF(D30="","0", IF($H$21=0, " ",(D30/$H$21)))</f>
        <v>0</v>
      </c>
      <c r="F30" s="451"/>
      <c r="G30" s="313" t="str">
        <f t="shared" si="1"/>
        <v>0</v>
      </c>
      <c r="H30" s="494"/>
      <c r="I30" s="494"/>
      <c r="J30" s="495"/>
      <c r="K30" s="3"/>
    </row>
    <row r="31" spans="1:15" ht="15.6">
      <c r="C31" s="324" t="s">
        <v>23</v>
      </c>
      <c r="D31" s="451"/>
      <c r="E31" s="313" t="str">
        <f t="shared" si="2"/>
        <v>0</v>
      </c>
      <c r="F31" s="451"/>
      <c r="G31" s="313" t="str">
        <f t="shared" si="1"/>
        <v>0</v>
      </c>
      <c r="H31" s="494"/>
      <c r="I31" s="494"/>
      <c r="J31" s="495"/>
      <c r="K31" s="3"/>
    </row>
    <row r="32" spans="1:15" ht="15.6">
      <c r="C32" s="324" t="s">
        <v>24</v>
      </c>
      <c r="D32" s="451"/>
      <c r="E32" s="313" t="str">
        <f t="shared" si="2"/>
        <v>0</v>
      </c>
      <c r="F32" s="451"/>
      <c r="G32" s="313" t="str">
        <f t="shared" si="1"/>
        <v>0</v>
      </c>
      <c r="H32" s="494"/>
      <c r="I32" s="494"/>
      <c r="J32" s="495"/>
      <c r="K32" s="3"/>
    </row>
    <row r="33" spans="3:11" ht="15.6">
      <c r="C33" s="324" t="s">
        <v>25</v>
      </c>
      <c r="D33" s="451"/>
      <c r="E33" s="313" t="str">
        <f t="shared" si="2"/>
        <v>0</v>
      </c>
      <c r="F33" s="452"/>
      <c r="G33" s="314"/>
      <c r="H33" s="494"/>
      <c r="I33" s="494"/>
      <c r="J33" s="495"/>
      <c r="K33" s="3"/>
    </row>
    <row r="34" spans="3:11" ht="15.6">
      <c r="C34" s="324" t="s">
        <v>26</v>
      </c>
      <c r="D34" s="451"/>
      <c r="E34" s="313" t="str">
        <f t="shared" si="2"/>
        <v>0</v>
      </c>
      <c r="F34" s="451"/>
      <c r="G34" s="313" t="str">
        <f t="shared" si="1"/>
        <v>0</v>
      </c>
      <c r="H34" s="494"/>
      <c r="I34" s="494"/>
      <c r="J34" s="495"/>
      <c r="K34" s="3"/>
    </row>
    <row r="35" spans="3:11" ht="15.6">
      <c r="C35" s="324" t="s">
        <v>27</v>
      </c>
      <c r="D35" s="452"/>
      <c r="E35" s="315"/>
      <c r="F35" s="452"/>
      <c r="G35" s="315"/>
      <c r="H35" s="494"/>
      <c r="I35" s="494"/>
      <c r="J35" s="495"/>
      <c r="K35" s="3"/>
    </row>
    <row r="36" spans="3:11" ht="15.6">
      <c r="C36" s="325" t="s">
        <v>28</v>
      </c>
      <c r="D36" s="458"/>
      <c r="E36" s="313" t="str">
        <f>IF(D36="","0", IF($H$21=0, " ",(D36/$H$21)))</f>
        <v>0</v>
      </c>
      <c r="F36" s="451"/>
      <c r="G36" s="313" t="str">
        <f>IF(F36="","0",IF($H$10=0, " ",(F36/$H$10)))</f>
        <v>0</v>
      </c>
      <c r="H36" s="494"/>
      <c r="I36" s="494"/>
      <c r="J36" s="495"/>
      <c r="K36" s="3"/>
    </row>
    <row r="37" spans="3:11" ht="15.6">
      <c r="C37" s="326" t="s">
        <v>29</v>
      </c>
      <c r="D37" s="459"/>
      <c r="E37" s="317" t="str">
        <f>IF(D37="","0", IF($H$21=0, " ",(D37/$H$21)))</f>
        <v>0</v>
      </c>
      <c r="F37" s="453"/>
      <c r="G37" s="317" t="str">
        <f>IF(F37="","0",IF($H$10=0, " ",(F37/$H$10)))</f>
        <v>0</v>
      </c>
      <c r="H37" s="499"/>
      <c r="I37" s="499"/>
      <c r="J37" s="500"/>
      <c r="K37" s="3"/>
    </row>
    <row r="38" spans="3:11" ht="18">
      <c r="C38" s="327" t="s">
        <v>30</v>
      </c>
      <c r="D38" s="454">
        <f>SUBTOTAL(109,D29:D37)</f>
        <v>0</v>
      </c>
      <c r="E38" s="336">
        <f t="shared" ref="E38:G38" si="3">SUBTOTAL(109,E29:E37)</f>
        <v>0</v>
      </c>
      <c r="F38" s="454">
        <f t="shared" si="3"/>
        <v>0</v>
      </c>
      <c r="G38" s="336">
        <f t="shared" si="3"/>
        <v>0</v>
      </c>
      <c r="H38" s="541"/>
      <c r="I38" s="542"/>
      <c r="J38" s="543"/>
      <c r="K38" s="3"/>
    </row>
    <row r="39" spans="3:11" ht="18">
      <c r="C39" s="496" t="s">
        <v>31</v>
      </c>
      <c r="D39" s="497"/>
      <c r="E39" s="497"/>
      <c r="F39" s="497"/>
      <c r="G39" s="497"/>
      <c r="H39" s="497"/>
      <c r="I39" s="497"/>
      <c r="J39" s="498"/>
      <c r="K39" s="3"/>
    </row>
    <row r="40" spans="3:11" ht="15.6">
      <c r="C40" s="328" t="s">
        <v>335</v>
      </c>
      <c r="D40" s="318"/>
      <c r="E40" s="319" t="str">
        <f>IF(D40="","0", IF($H$21=0, " ",(D40/$H$21)))</f>
        <v>0</v>
      </c>
      <c r="F40" s="318"/>
      <c r="G40" s="319" t="str">
        <f>IF(F40="","0",IF($H$10=0, " ",(F40/$H$10)))</f>
        <v>0</v>
      </c>
      <c r="H40" s="539"/>
      <c r="I40" s="539"/>
      <c r="J40" s="540"/>
      <c r="K40" s="3"/>
    </row>
    <row r="41" spans="3:11" ht="15.6">
      <c r="C41" s="329" t="s">
        <v>33</v>
      </c>
      <c r="D41" s="312"/>
      <c r="E41" s="311" t="str">
        <f t="shared" ref="E41:E42" si="4">IF(D41="","0", IF($H$21=0, " ",(D41/$H$21)))</f>
        <v>0</v>
      </c>
      <c r="F41" s="312"/>
      <c r="G41" s="311" t="str">
        <f t="shared" ref="G41:G42" si="5">IF(F41="","0",IF($H$10=0, " ",(F41/$H$10)))</f>
        <v>0</v>
      </c>
      <c r="H41" s="537"/>
      <c r="I41" s="537"/>
      <c r="J41" s="538"/>
      <c r="K41" s="3"/>
    </row>
    <row r="42" spans="3:11" ht="15.6">
      <c r="C42" s="330" t="s">
        <v>34</v>
      </c>
      <c r="D42" s="320"/>
      <c r="E42" s="321" t="str">
        <f t="shared" si="4"/>
        <v>0</v>
      </c>
      <c r="F42" s="320"/>
      <c r="G42" s="321" t="str">
        <f t="shared" si="5"/>
        <v>0</v>
      </c>
      <c r="H42" s="535"/>
      <c r="I42" s="535"/>
      <c r="J42" s="536"/>
      <c r="K42" s="3"/>
    </row>
    <row r="43" spans="3:11" ht="18">
      <c r="C43" s="331" t="s">
        <v>30</v>
      </c>
      <c r="D43" s="455">
        <f>SUBTOTAL(109,D40:D42)</f>
        <v>0</v>
      </c>
      <c r="E43" s="337">
        <f>SUBTOTAL(109,E40:E42)</f>
        <v>0</v>
      </c>
      <c r="F43" s="455">
        <f>SUBTOTAL(109,F40:F42)</f>
        <v>0</v>
      </c>
      <c r="G43" s="337">
        <f>SUBTOTAL(109,G40:G42)</f>
        <v>0</v>
      </c>
      <c r="H43" s="529"/>
      <c r="I43" s="530"/>
      <c r="J43" s="531"/>
      <c r="K43" s="3"/>
    </row>
    <row r="44" spans="3:11" ht="18">
      <c r="C44" s="488" t="s">
        <v>35</v>
      </c>
      <c r="D44" s="489"/>
      <c r="E44" s="489"/>
      <c r="F44" s="489"/>
      <c r="G44" s="489"/>
      <c r="H44" s="489"/>
      <c r="I44" s="489"/>
      <c r="J44" s="490"/>
      <c r="K44" s="3"/>
    </row>
    <row r="45" spans="3:11" ht="15.6">
      <c r="C45" s="332" t="s">
        <v>36</v>
      </c>
      <c r="D45" s="309"/>
      <c r="E45" s="431" t="str">
        <f>IF(D45="","0", IF($H$21=0, " ",(D45/$H$21)))</f>
        <v>0</v>
      </c>
      <c r="F45" s="309"/>
      <c r="G45" s="431" t="str">
        <f>IF(F45="","0",IF($H$10=0, " ",(F45/$H$10)))</f>
        <v>0</v>
      </c>
      <c r="H45" s="486"/>
      <c r="I45" s="486"/>
      <c r="J45" s="487"/>
      <c r="K45" s="3"/>
    </row>
    <row r="46" spans="3:11" ht="15.6">
      <c r="C46" s="417"/>
      <c r="D46" s="310"/>
      <c r="E46" s="431" t="str">
        <f t="shared" ref="E46:E47" si="6">IF(D46="","0", IF($H$21=0, " ",(D46/$H$21)))</f>
        <v>0</v>
      </c>
      <c r="F46" s="310"/>
      <c r="G46" s="431" t="str">
        <f t="shared" ref="G46:G47" si="7">IF(F46="","0",IF($H$10=0, " ",(F46/$H$10)))</f>
        <v>0</v>
      </c>
      <c r="H46" s="484"/>
      <c r="I46" s="484"/>
      <c r="J46" s="485"/>
      <c r="K46" s="3"/>
    </row>
    <row r="47" spans="3:11" ht="15.6">
      <c r="C47" s="418"/>
      <c r="D47" s="322"/>
      <c r="E47" s="432" t="str">
        <f t="shared" si="6"/>
        <v>0</v>
      </c>
      <c r="F47" s="322"/>
      <c r="G47" s="432" t="str">
        <f t="shared" si="7"/>
        <v>0</v>
      </c>
      <c r="H47" s="547"/>
      <c r="I47" s="547"/>
      <c r="J47" s="548"/>
      <c r="K47" s="3"/>
    </row>
    <row r="48" spans="3:11" ht="18">
      <c r="C48" s="333" t="s">
        <v>30</v>
      </c>
      <c r="D48" s="456">
        <f>SUBTOTAL(109,D45:D47)</f>
        <v>0</v>
      </c>
      <c r="E48" s="338">
        <f>SUBTOTAL(109,E45:E47)</f>
        <v>0</v>
      </c>
      <c r="F48" s="456">
        <f>SUBTOTAL(109,F45:F47)</f>
        <v>0</v>
      </c>
      <c r="G48" s="338">
        <f>SUBTOTAL(109,G45:G47)</f>
        <v>0</v>
      </c>
      <c r="H48" s="544"/>
      <c r="I48" s="545"/>
      <c r="J48" s="546"/>
      <c r="K48" s="3"/>
    </row>
    <row r="49" spans="3:15" ht="26.7" customHeight="1" thickBot="1">
      <c r="C49" s="334" t="s">
        <v>37</v>
      </c>
      <c r="D49" s="457">
        <f>SUBTOTAL(109,D29:D48)</f>
        <v>0</v>
      </c>
      <c r="E49" s="335">
        <f>SUBTOTAL(109,E29:E48)</f>
        <v>0</v>
      </c>
      <c r="F49" s="457">
        <f>SUBTOTAL(109,F29:F48)</f>
        <v>0</v>
      </c>
      <c r="G49" s="335">
        <f>SUBTOTAL(109,G29:G48)</f>
        <v>0</v>
      </c>
      <c r="H49" s="526"/>
      <c r="I49" s="527"/>
      <c r="J49" s="528"/>
    </row>
    <row r="50" spans="3:15" ht="18">
      <c r="L50" s="38"/>
      <c r="N50" s="3"/>
      <c r="O50" s="3"/>
    </row>
    <row r="51" spans="3:15" ht="35.25" customHeight="1">
      <c r="C51" s="187" t="s">
        <v>316</v>
      </c>
      <c r="D51" s="449">
        <f>D49</f>
        <v>0</v>
      </c>
      <c r="F51" s="515" t="s">
        <v>306</v>
      </c>
      <c r="G51" s="515"/>
      <c r="H51" s="515"/>
      <c r="I51" s="165"/>
      <c r="J51" s="165"/>
      <c r="K51" s="165"/>
      <c r="L51" s="39"/>
      <c r="M51" s="3"/>
      <c r="N51" s="3"/>
      <c r="O51" s="3"/>
    </row>
    <row r="52" spans="3:15" ht="35.25" customHeight="1">
      <c r="C52" s="187" t="s">
        <v>305</v>
      </c>
      <c r="D52" s="449">
        <f>F49</f>
        <v>0</v>
      </c>
      <c r="F52" s="515"/>
      <c r="G52" s="515"/>
      <c r="H52" s="515"/>
      <c r="I52" s="165"/>
      <c r="J52" s="165"/>
      <c r="K52" s="165"/>
      <c r="L52" s="39"/>
      <c r="M52" s="3"/>
      <c r="N52" s="3"/>
      <c r="O52" s="3"/>
    </row>
    <row r="53" spans="3:15" ht="37.950000000000003" customHeight="1">
      <c r="C53" s="187" t="s">
        <v>304</v>
      </c>
      <c r="D53" s="449">
        <f>F37</f>
        <v>0</v>
      </c>
      <c r="F53" s="515"/>
      <c r="G53" s="515"/>
      <c r="H53" s="515"/>
      <c r="I53" s="40"/>
      <c r="J53" s="40"/>
      <c r="K53" s="40"/>
      <c r="L53" s="39"/>
      <c r="M53" s="3"/>
      <c r="N53" s="3"/>
      <c r="O53" s="3"/>
    </row>
    <row r="54" spans="3:15" ht="12.75" customHeight="1">
      <c r="C54" s="41"/>
      <c r="D54" s="42"/>
      <c r="E54" s="39"/>
      <c r="F54" s="39"/>
      <c r="G54" s="39"/>
      <c r="H54" s="39"/>
      <c r="I54" s="39"/>
      <c r="J54" s="39"/>
      <c r="K54" s="39"/>
      <c r="L54" s="39"/>
      <c r="M54" s="3"/>
      <c r="N54" s="3"/>
      <c r="O54" s="3"/>
    </row>
    <row r="55" spans="3:15" ht="27" customHeight="1">
      <c r="C55" s="516" t="s">
        <v>38</v>
      </c>
      <c r="D55" s="516"/>
      <c r="E55" s="516"/>
      <c r="F55" s="516"/>
      <c r="G55" s="516"/>
      <c r="H55" s="516"/>
      <c r="I55" s="166"/>
      <c r="J55" s="166"/>
      <c r="K55" s="166"/>
      <c r="L55" s="39"/>
      <c r="M55" s="3"/>
      <c r="N55" s="3"/>
      <c r="O55" s="3"/>
    </row>
    <row r="56" spans="3:15" ht="9.75" customHeight="1">
      <c r="C56" s="41"/>
      <c r="D56" s="42"/>
      <c r="E56" s="39"/>
      <c r="F56" s="39"/>
      <c r="G56" s="39"/>
      <c r="H56" s="39"/>
      <c r="I56" s="39"/>
      <c r="J56" s="39"/>
      <c r="K56" s="39"/>
      <c r="L56" s="39"/>
      <c r="M56" s="3"/>
      <c r="N56" s="3"/>
      <c r="O56" s="3"/>
    </row>
  </sheetData>
  <protectedRanges>
    <protectedRange algorithmName="SHA-512" hashValue="x3gUJsShKC4mcI+fkaNIAMM2BAlvUDNkVabiawTkwUHyAOCtI0ri2nLCwZw9AzeDIJfHcSJB60Mq/3h6tMEy0w==" saltValue="drrku7G/SIA8aIb7rFpEfg==" spinCount="100000" sqref="D51:D56 L50 G40:G42 D49:G49 E40:E42 H29:H48 E29:E37 G29:G37 E44:E47 G44:G47 H10:H23" name="Locked Cells"/>
  </protectedRanges>
  <autoFilter ref="C7:H23" xr:uid="{79B570A0-E744-454A-96DF-64D2DD1797ED}">
    <filterColumn colId="0" showButton="0"/>
    <filterColumn colId="1" showButton="0"/>
    <filterColumn colId="2" showButton="0"/>
    <filterColumn colId="3" showButton="0"/>
    <filterColumn colId="4" showButton="0"/>
  </autoFilter>
  <mergeCells count="40">
    <mergeCell ref="F51:H53"/>
    <mergeCell ref="C55:H55"/>
    <mergeCell ref="C23:G23"/>
    <mergeCell ref="C24:H24"/>
    <mergeCell ref="C26:J26"/>
    <mergeCell ref="H27:J27"/>
    <mergeCell ref="C28:J28"/>
    <mergeCell ref="H49:J49"/>
    <mergeCell ref="H43:J43"/>
    <mergeCell ref="H29:J29"/>
    <mergeCell ref="H42:J42"/>
    <mergeCell ref="H41:J41"/>
    <mergeCell ref="H40:J40"/>
    <mergeCell ref="H38:J38"/>
    <mergeCell ref="H48:J48"/>
    <mergeCell ref="H47:J47"/>
    <mergeCell ref="C5:H5"/>
    <mergeCell ref="C21:G21"/>
    <mergeCell ref="C3:H3"/>
    <mergeCell ref="C1:H1"/>
    <mergeCell ref="C2:H2"/>
    <mergeCell ref="C7:H7"/>
    <mergeCell ref="C8:C9"/>
    <mergeCell ref="D8:D9"/>
    <mergeCell ref="E8:F8"/>
    <mergeCell ref="G8:G9"/>
    <mergeCell ref="H8:H9"/>
    <mergeCell ref="H46:J46"/>
    <mergeCell ref="H45:J45"/>
    <mergeCell ref="C44:J44"/>
    <mergeCell ref="C22:G22"/>
    <mergeCell ref="H32:J32"/>
    <mergeCell ref="H31:J31"/>
    <mergeCell ref="H30:J30"/>
    <mergeCell ref="C39:J39"/>
    <mergeCell ref="H37:J37"/>
    <mergeCell ref="H36:J36"/>
    <mergeCell ref="H35:J35"/>
    <mergeCell ref="H34:J34"/>
    <mergeCell ref="H33:J33"/>
  </mergeCells>
  <conditionalFormatting sqref="D51">
    <cfRule type="expression" dxfId="20" priority="8" stopIfTrue="1">
      <formula>AND($H$21=0,$D$51=0)</formula>
    </cfRule>
    <cfRule type="cellIs" dxfId="19" priority="11" operator="equal">
      <formula>$H$21</formula>
    </cfRule>
    <cfRule type="cellIs" dxfId="18" priority="14" operator="notEqual">
      <formula>$H$21</formula>
    </cfRule>
  </conditionalFormatting>
  <conditionalFormatting sqref="D52">
    <cfRule type="expression" dxfId="17" priority="3">
      <formula>AND($H$10=0,$D$52=0)</formula>
    </cfRule>
    <cfRule type="cellIs" dxfId="16" priority="4" operator="equal">
      <formula>$H$10</formula>
    </cfRule>
    <cfRule type="cellIs" dxfId="15" priority="5" operator="notEqual">
      <formula>$H$10</formula>
    </cfRule>
  </conditionalFormatting>
  <conditionalFormatting sqref="D53">
    <cfRule type="expression" dxfId="14" priority="21">
      <formula>$F$37=0</formula>
    </cfRule>
    <cfRule type="cellIs" dxfId="13" priority="22" operator="equal">
      <formula>$F$37</formula>
    </cfRule>
  </conditionalFormatting>
  <conditionalFormatting sqref="H23">
    <cfRule type="expression" dxfId="12" priority="9" stopIfTrue="1">
      <formula>$E$10=0</formula>
    </cfRule>
    <cfRule type="cellIs" dxfId="11" priority="10" operator="greaterThanOrEqual">
      <formula>2</formula>
    </cfRule>
    <cfRule type="cellIs" dxfId="10" priority="12" operator="between">
      <formula>0</formula>
      <formula>2</formula>
    </cfRule>
  </conditionalFormatting>
  <dataValidations count="2">
    <dataValidation type="list" allowBlank="1" showInputMessage="1" showErrorMessage="1" sqref="G10" xr:uid="{50C25542-B2EF-4174-9479-C447A7E61AA2}">
      <formula1>$A$14:$A$15</formula1>
    </dataValidation>
    <dataValidation type="list" allowBlank="1" showInputMessage="1" showErrorMessage="1" sqref="G11:G20" xr:uid="{ECDC7D73-FD05-4CDB-885A-D5EEC8CCED4E}">
      <formula1>"Confirmed,Pending"</formula1>
    </dataValidation>
  </dataValidations>
  <pageMargins left="0.70866141732283505" right="0.70866141732283505" top="0.74803149606299202" bottom="0.74803149606299202" header="0.31496062992126" footer="0.31496062992126"/>
  <pageSetup scale="49" fitToHeight="0" orientation="portrait" r:id="rId1"/>
  <rowBreaks count="1" manualBreakCount="1">
    <brk id="24" min="2" max="9" man="1"/>
  </rowBreaks>
  <legacy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C0D483BB-1208-4C4E-98C4-C9C83C81F14A}">
          <x14:formula1>
            <xm:f>ControlList!$B$3:$B$4</xm:f>
          </x14:formula1>
          <xm:sqref>D11:D20</xm:sqref>
        </x14:dataValidation>
        <x14:dataValidation type="list" allowBlank="1" showInputMessage="1" showErrorMessage="1" promptTitle="Delivery Costs" prompt="Choose one option:" xr:uid="{5E6A2CAB-D50B-43FE-BB1C-496689E5A9F4}">
          <x14:formula1>
            <xm:f>ControlList!$B$123:$B$124</xm:f>
          </x14:formula1>
          <xm:sqref>C40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4C660-2A35-4B51-890A-0BE3540C9725}">
  <sheetPr codeName="Sheet7">
    <tabColor rgb="FF00676A"/>
    <pageSetUpPr fitToPage="1"/>
  </sheetPr>
  <dimension ref="A1:CES39"/>
  <sheetViews>
    <sheetView showGridLines="0" zoomScale="90" zoomScaleNormal="90" zoomScaleSheetLayoutView="75" workbookViewId="0">
      <selection activeCell="B2" sqref="B2:N2"/>
    </sheetView>
  </sheetViews>
  <sheetFormatPr defaultRowHeight="14.4"/>
  <cols>
    <col min="1" max="1" width="1.109375" customWidth="1"/>
    <col min="2" max="2" width="32" customWidth="1"/>
    <col min="3" max="3" width="32.5546875" customWidth="1"/>
    <col min="4" max="4" width="48.5546875" customWidth="1"/>
    <col min="5" max="5" width="15.5546875" style="443" customWidth="1"/>
    <col min="6" max="7" width="15.5546875" customWidth="1"/>
    <col min="8" max="8" width="17.5546875" bestFit="1" customWidth="1"/>
    <col min="9" max="9" width="18.33203125" customWidth="1"/>
    <col min="10" max="10" width="18.5546875" customWidth="1"/>
    <col min="11" max="11" width="19.44140625" customWidth="1"/>
    <col min="12" max="12" width="19.5546875" customWidth="1"/>
    <col min="13" max="13" width="20.5546875" customWidth="1"/>
    <col min="14" max="14" width="19.5546875" customWidth="1"/>
    <col min="19" max="19" width="16.5546875" customWidth="1"/>
    <col min="20" max="20" width="18" customWidth="1"/>
  </cols>
  <sheetData>
    <row r="1" spans="1:2177" s="1" customFormat="1" ht="14.7" customHeight="1">
      <c r="B1" s="550"/>
      <c r="C1" s="550"/>
      <c r="D1" s="550"/>
      <c r="E1" s="550"/>
      <c r="F1" s="550"/>
      <c r="G1" s="550"/>
      <c r="H1" s="550"/>
      <c r="I1" s="550"/>
      <c r="J1" s="550"/>
      <c r="K1" s="550"/>
      <c r="L1" s="550"/>
      <c r="M1" s="550"/>
      <c r="N1" s="550"/>
      <c r="O1" s="20"/>
      <c r="P1" s="3"/>
      <c r="Q1" s="3"/>
      <c r="R1" s="3"/>
      <c r="S1" s="3"/>
      <c r="T1" s="3"/>
    </row>
    <row r="2" spans="1:2177" s="1" customFormat="1" ht="46.95" customHeight="1">
      <c r="B2" s="551" t="s">
        <v>311</v>
      </c>
      <c r="C2" s="551"/>
      <c r="D2" s="551"/>
      <c r="E2" s="551"/>
      <c r="F2" s="551"/>
      <c r="G2" s="551"/>
      <c r="H2" s="551"/>
      <c r="I2" s="551"/>
      <c r="J2" s="551"/>
      <c r="K2" s="551"/>
      <c r="L2" s="551"/>
      <c r="M2" s="551"/>
      <c r="N2" s="551"/>
      <c r="O2" s="19"/>
      <c r="P2" s="21"/>
      <c r="Q2" s="2"/>
      <c r="R2" s="3"/>
      <c r="S2" s="3"/>
      <c r="T2" s="3"/>
    </row>
    <row r="3" spans="1:2177" s="1" customFormat="1" ht="14.7" customHeight="1">
      <c r="B3" s="550"/>
      <c r="C3" s="550"/>
      <c r="D3" s="550"/>
      <c r="E3" s="550"/>
      <c r="F3" s="550"/>
      <c r="G3" s="550"/>
      <c r="H3" s="550"/>
      <c r="I3" s="550"/>
      <c r="J3" s="550"/>
      <c r="K3" s="550"/>
      <c r="L3" s="550"/>
      <c r="M3" s="550"/>
      <c r="N3" s="550"/>
      <c r="O3" s="20"/>
      <c r="P3" s="21"/>
      <c r="Q3" s="2"/>
      <c r="R3" s="3"/>
      <c r="S3" s="3"/>
      <c r="T3" s="3"/>
    </row>
    <row r="4" spans="1:2177" s="1" customFormat="1" ht="16.5" customHeight="1">
      <c r="B4" s="20"/>
      <c r="C4" s="20"/>
      <c r="D4" s="20"/>
      <c r="E4" s="439"/>
      <c r="F4" s="20"/>
      <c r="G4" s="20"/>
      <c r="H4" s="20"/>
      <c r="I4" s="20"/>
      <c r="J4" s="20"/>
      <c r="K4" s="20"/>
      <c r="L4" s="20"/>
      <c r="M4" s="20"/>
      <c r="N4" s="20"/>
      <c r="O4" s="20"/>
      <c r="P4" s="21"/>
      <c r="Q4" s="2"/>
      <c r="R4" s="3"/>
      <c r="S4" s="3"/>
      <c r="T4" s="3"/>
    </row>
    <row r="5" spans="1:2177" ht="48.75" customHeight="1">
      <c r="B5" s="549" t="s">
        <v>312</v>
      </c>
      <c r="C5" s="549"/>
      <c r="D5" s="549"/>
      <c r="E5" s="549"/>
      <c r="F5" s="549"/>
      <c r="G5" s="549"/>
      <c r="H5" s="549"/>
      <c r="I5" s="549"/>
      <c r="J5" s="549"/>
      <c r="K5" s="549"/>
      <c r="L5" s="549"/>
      <c r="M5" s="549"/>
      <c r="N5" s="549"/>
      <c r="O5" s="43"/>
    </row>
    <row r="6" spans="1:2177" ht="15.75" customHeight="1">
      <c r="B6" s="44"/>
      <c r="C6" s="44"/>
      <c r="D6" s="44"/>
      <c r="E6" s="440"/>
      <c r="F6" s="445"/>
      <c r="G6" s="44"/>
      <c r="H6" s="445"/>
      <c r="I6" s="44"/>
      <c r="J6" s="44"/>
      <c r="K6" s="44"/>
      <c r="L6" s="44"/>
      <c r="M6" s="44"/>
      <c r="N6" s="11"/>
      <c r="O6" s="11"/>
    </row>
    <row r="7" spans="1:2177" s="46" customFormat="1" ht="56.25" customHeight="1">
      <c r="A7" s="45"/>
      <c r="B7" s="188" t="s">
        <v>39</v>
      </c>
      <c r="C7" s="189" t="s">
        <v>40</v>
      </c>
      <c r="D7" s="189" t="s">
        <v>41</v>
      </c>
      <c r="E7" s="441" t="s">
        <v>42</v>
      </c>
      <c r="F7" s="189" t="s">
        <v>43</v>
      </c>
      <c r="G7" s="189" t="s">
        <v>44</v>
      </c>
      <c r="H7" s="189" t="s">
        <v>45</v>
      </c>
      <c r="I7" s="195" t="s">
        <v>46</v>
      </c>
      <c r="J7" s="188" t="s">
        <v>47</v>
      </c>
      <c r="K7" s="190" t="s">
        <v>307</v>
      </c>
      <c r="L7" s="189" t="s">
        <v>308</v>
      </c>
      <c r="M7" s="190" t="s">
        <v>309</v>
      </c>
      <c r="N7" s="189" t="s">
        <v>310</v>
      </c>
      <c r="O7" s="45"/>
      <c r="P7" s="45"/>
      <c r="Q7" s="2"/>
      <c r="R7" s="2"/>
      <c r="S7" s="2"/>
      <c r="T7" s="2"/>
      <c r="U7" s="2"/>
      <c r="V7" s="2"/>
      <c r="W7" s="2"/>
      <c r="X7" s="2"/>
      <c r="Y7" s="45"/>
      <c r="Z7" s="45"/>
      <c r="AA7" s="45"/>
      <c r="AB7" s="45"/>
      <c r="AC7" s="45"/>
      <c r="AD7" s="45"/>
      <c r="AE7" s="45"/>
      <c r="AF7" s="45"/>
      <c r="AG7" s="45"/>
      <c r="AH7" s="45"/>
      <c r="AI7" s="45"/>
      <c r="AJ7" s="45"/>
      <c r="AK7" s="45"/>
      <c r="AL7" s="45"/>
      <c r="AM7" s="45"/>
      <c r="AN7" s="45"/>
      <c r="AO7" s="45"/>
      <c r="AP7" s="45"/>
      <c r="AQ7" s="45"/>
      <c r="AR7" s="45"/>
      <c r="AS7" s="45"/>
      <c r="AT7" s="45"/>
      <c r="AU7" s="45"/>
      <c r="AV7" s="45"/>
      <c r="AW7" s="45"/>
      <c r="AX7" s="45"/>
      <c r="AY7" s="45"/>
      <c r="AZ7" s="45"/>
      <c r="BA7" s="45"/>
      <c r="BB7" s="45"/>
      <c r="BC7" s="45"/>
      <c r="BD7" s="45"/>
      <c r="BE7" s="45"/>
      <c r="BF7" s="45"/>
      <c r="BG7" s="45"/>
      <c r="BH7" s="45"/>
      <c r="BI7" s="45"/>
      <c r="BJ7" s="45"/>
      <c r="BK7" s="45"/>
      <c r="BL7" s="45"/>
      <c r="BM7" s="45"/>
      <c r="BN7" s="45"/>
      <c r="BO7" s="45"/>
      <c r="BP7" s="45"/>
      <c r="BQ7" s="45"/>
      <c r="BR7" s="45"/>
      <c r="BS7" s="45"/>
      <c r="BT7" s="45"/>
      <c r="BU7" s="45"/>
      <c r="BV7" s="45"/>
      <c r="BW7" s="45"/>
      <c r="BX7" s="45"/>
      <c r="BY7" s="45"/>
      <c r="BZ7" s="45"/>
      <c r="CA7" s="45"/>
      <c r="CB7" s="45"/>
      <c r="CC7" s="45"/>
      <c r="CD7" s="45"/>
      <c r="CE7" s="45"/>
      <c r="CF7" s="45"/>
      <c r="CG7" s="45"/>
      <c r="CH7" s="45"/>
      <c r="CI7" s="45"/>
      <c r="CJ7" s="45"/>
      <c r="CK7" s="45"/>
      <c r="CL7" s="45"/>
      <c r="CM7" s="45"/>
      <c r="CN7" s="45"/>
      <c r="CO7" s="45"/>
      <c r="CP7" s="45"/>
      <c r="CQ7" s="45"/>
      <c r="CR7" s="45"/>
      <c r="CS7" s="45"/>
      <c r="CT7" s="45"/>
      <c r="CU7" s="45"/>
      <c r="CV7" s="45"/>
      <c r="CW7" s="45"/>
      <c r="CX7" s="45"/>
      <c r="CY7" s="45"/>
      <c r="CZ7" s="45"/>
      <c r="DA7" s="45"/>
      <c r="DB7" s="45"/>
      <c r="DC7" s="45"/>
      <c r="DD7" s="45"/>
      <c r="DE7" s="45"/>
      <c r="DF7" s="45"/>
      <c r="DG7" s="45"/>
      <c r="DH7" s="45"/>
      <c r="DI7" s="45"/>
      <c r="DJ7" s="45"/>
      <c r="DK7" s="45"/>
      <c r="DL7" s="45"/>
      <c r="DM7" s="45"/>
      <c r="DN7" s="45"/>
      <c r="DO7" s="45"/>
      <c r="DP7" s="45"/>
      <c r="DQ7" s="45"/>
      <c r="DR7" s="45"/>
      <c r="DS7" s="45"/>
      <c r="DT7" s="45"/>
      <c r="DU7" s="45"/>
      <c r="DV7" s="45"/>
      <c r="DW7" s="45"/>
      <c r="DX7" s="45"/>
      <c r="DY7" s="45"/>
      <c r="DZ7" s="45"/>
      <c r="EA7" s="45"/>
      <c r="EB7" s="45"/>
      <c r="EC7" s="45"/>
      <c r="ED7" s="45"/>
      <c r="EE7" s="45"/>
      <c r="EF7" s="45"/>
      <c r="EG7" s="45"/>
      <c r="EH7" s="45"/>
      <c r="EI7" s="45"/>
      <c r="EJ7" s="45"/>
      <c r="EK7" s="45"/>
      <c r="EL7" s="45"/>
      <c r="EM7" s="45"/>
      <c r="EN7" s="45"/>
      <c r="EO7" s="45"/>
      <c r="EP7" s="45"/>
      <c r="EQ7" s="45"/>
      <c r="ER7" s="45"/>
      <c r="ES7" s="45"/>
      <c r="ET7" s="45"/>
      <c r="EU7" s="45"/>
      <c r="EV7" s="45"/>
      <c r="EW7" s="45"/>
      <c r="EX7" s="45"/>
      <c r="EY7" s="45"/>
      <c r="EZ7" s="45"/>
      <c r="FA7" s="45"/>
      <c r="FB7" s="45"/>
      <c r="FC7" s="45"/>
      <c r="FD7" s="45"/>
      <c r="FE7" s="45"/>
      <c r="FF7" s="45"/>
      <c r="FG7" s="45"/>
      <c r="FH7" s="45"/>
      <c r="FI7" s="45"/>
      <c r="FJ7" s="45"/>
      <c r="FK7" s="45"/>
      <c r="FL7" s="45"/>
      <c r="FM7" s="45"/>
      <c r="FN7" s="45"/>
      <c r="FO7" s="45"/>
      <c r="FP7" s="45"/>
      <c r="FQ7" s="45"/>
      <c r="FR7" s="45"/>
      <c r="FS7" s="45"/>
      <c r="FT7" s="45"/>
      <c r="FU7" s="45"/>
      <c r="FV7" s="45"/>
      <c r="FW7" s="45"/>
      <c r="FX7" s="45"/>
      <c r="FY7" s="45"/>
      <c r="FZ7" s="45"/>
      <c r="GA7" s="45"/>
      <c r="GB7" s="45"/>
      <c r="GC7" s="45"/>
      <c r="GD7" s="45"/>
      <c r="GE7" s="45"/>
      <c r="GF7" s="45"/>
      <c r="GG7" s="45"/>
      <c r="GH7" s="45"/>
      <c r="GI7" s="45"/>
      <c r="GJ7" s="45"/>
      <c r="GK7" s="45"/>
      <c r="GL7" s="45"/>
      <c r="GM7" s="45"/>
      <c r="GN7" s="45"/>
      <c r="GO7" s="45"/>
      <c r="GP7" s="45"/>
      <c r="GQ7" s="45"/>
      <c r="GR7" s="45"/>
      <c r="GS7" s="45"/>
      <c r="GT7" s="45"/>
      <c r="GU7" s="45"/>
      <c r="GV7" s="45"/>
      <c r="GW7" s="45"/>
      <c r="GX7" s="45"/>
      <c r="GY7" s="45"/>
      <c r="GZ7" s="45"/>
      <c r="HA7" s="45"/>
      <c r="HB7" s="45"/>
      <c r="HC7" s="45"/>
      <c r="HD7" s="45"/>
      <c r="HE7" s="45"/>
      <c r="HF7" s="45"/>
      <c r="HG7" s="45"/>
      <c r="HH7" s="45"/>
      <c r="HI7" s="45"/>
      <c r="HJ7" s="45"/>
      <c r="HK7" s="45"/>
      <c r="HL7" s="45"/>
      <c r="HM7" s="45"/>
      <c r="HN7" s="45"/>
      <c r="HO7" s="45"/>
      <c r="HP7" s="45"/>
      <c r="HQ7" s="45"/>
      <c r="HR7" s="45"/>
      <c r="HS7" s="45"/>
      <c r="HT7" s="45"/>
      <c r="HU7" s="45"/>
      <c r="HV7" s="45"/>
      <c r="HW7" s="45"/>
      <c r="HX7" s="45"/>
      <c r="HY7" s="45"/>
      <c r="HZ7" s="45"/>
      <c r="IA7" s="45"/>
      <c r="IB7" s="45"/>
      <c r="IC7" s="45"/>
      <c r="ID7" s="45"/>
      <c r="IE7" s="45"/>
      <c r="IF7" s="45"/>
      <c r="IG7" s="45"/>
      <c r="IH7" s="45"/>
      <c r="II7" s="45"/>
      <c r="IJ7" s="45"/>
      <c r="IK7" s="45"/>
      <c r="IL7" s="45"/>
      <c r="IM7" s="45"/>
      <c r="IN7" s="45"/>
      <c r="IO7" s="45"/>
      <c r="IP7" s="45"/>
      <c r="IQ7" s="45"/>
      <c r="IR7" s="45"/>
      <c r="IS7" s="45"/>
      <c r="IT7" s="45"/>
      <c r="IU7" s="45"/>
      <c r="IV7" s="45"/>
      <c r="IW7" s="45"/>
      <c r="IX7" s="45"/>
      <c r="IY7" s="45"/>
      <c r="IZ7" s="45"/>
      <c r="JA7" s="45"/>
      <c r="JB7" s="45"/>
      <c r="JC7" s="45"/>
      <c r="JD7" s="45"/>
      <c r="JE7" s="45"/>
      <c r="JF7" s="45"/>
      <c r="JG7" s="45"/>
      <c r="JH7" s="45"/>
      <c r="JI7" s="45"/>
      <c r="JJ7" s="45"/>
      <c r="JK7" s="45"/>
      <c r="JL7" s="45"/>
      <c r="JM7" s="45"/>
      <c r="JN7" s="45"/>
      <c r="JO7" s="45"/>
      <c r="JP7" s="45"/>
      <c r="JQ7" s="45"/>
      <c r="JR7" s="45"/>
      <c r="JS7" s="45"/>
      <c r="JT7" s="45"/>
      <c r="JU7" s="45"/>
      <c r="JV7" s="45"/>
      <c r="JW7" s="45"/>
      <c r="JX7" s="45"/>
      <c r="JY7" s="45"/>
      <c r="JZ7" s="45"/>
      <c r="KA7" s="45"/>
      <c r="KB7" s="45"/>
      <c r="KC7" s="45"/>
      <c r="KD7" s="45"/>
      <c r="KE7" s="45"/>
      <c r="KF7" s="45"/>
      <c r="KG7" s="45"/>
      <c r="KH7" s="45"/>
      <c r="KI7" s="45"/>
      <c r="KJ7" s="45"/>
      <c r="KK7" s="45"/>
      <c r="KL7" s="45"/>
      <c r="KM7" s="45"/>
      <c r="KN7" s="45"/>
      <c r="KO7" s="45"/>
      <c r="KP7" s="45"/>
      <c r="KQ7" s="45"/>
      <c r="KR7" s="45"/>
      <c r="KS7" s="45"/>
      <c r="KT7" s="45"/>
      <c r="KU7" s="45"/>
      <c r="KV7" s="45"/>
      <c r="KW7" s="45"/>
      <c r="KX7" s="45"/>
      <c r="KY7" s="45"/>
      <c r="KZ7" s="45"/>
      <c r="LA7" s="45"/>
      <c r="LB7" s="45"/>
      <c r="LC7" s="45"/>
      <c r="LD7" s="45"/>
      <c r="LE7" s="45"/>
      <c r="LF7" s="45"/>
      <c r="LG7" s="45"/>
      <c r="LH7" s="45"/>
      <c r="LI7" s="45"/>
      <c r="LJ7" s="45"/>
      <c r="LK7" s="45"/>
      <c r="LL7" s="45"/>
      <c r="LM7" s="45"/>
      <c r="LN7" s="45"/>
      <c r="LO7" s="45"/>
      <c r="LP7" s="45"/>
      <c r="LQ7" s="45"/>
      <c r="LR7" s="45"/>
      <c r="LS7" s="45"/>
      <c r="LT7" s="45"/>
      <c r="LU7" s="45"/>
      <c r="LV7" s="45"/>
      <c r="LW7" s="45"/>
      <c r="LX7" s="45"/>
      <c r="LY7" s="45"/>
      <c r="LZ7" s="45"/>
      <c r="MA7" s="45"/>
      <c r="MB7" s="45"/>
      <c r="MC7" s="45"/>
      <c r="MD7" s="45"/>
      <c r="ME7" s="45"/>
      <c r="MF7" s="45"/>
      <c r="MG7" s="45"/>
      <c r="MH7" s="45"/>
      <c r="MI7" s="45"/>
      <c r="MJ7" s="45"/>
      <c r="MK7" s="45"/>
      <c r="ML7" s="45"/>
      <c r="MM7" s="45"/>
      <c r="MN7" s="45"/>
      <c r="MO7" s="45"/>
      <c r="MP7" s="45"/>
      <c r="MQ7" s="45"/>
      <c r="MR7" s="45"/>
      <c r="MS7" s="45"/>
      <c r="MT7" s="45"/>
      <c r="MU7" s="45"/>
      <c r="MV7" s="45"/>
      <c r="MW7" s="45"/>
      <c r="MX7" s="45"/>
      <c r="MY7" s="45"/>
      <c r="MZ7" s="45"/>
      <c r="NA7" s="45"/>
      <c r="NB7" s="45"/>
      <c r="NC7" s="45"/>
      <c r="ND7" s="45"/>
      <c r="NE7" s="45"/>
      <c r="NF7" s="45"/>
      <c r="NG7" s="45"/>
      <c r="NH7" s="45"/>
      <c r="NI7" s="45"/>
      <c r="NJ7" s="45"/>
      <c r="NK7" s="45"/>
      <c r="NL7" s="45"/>
      <c r="NM7" s="45"/>
      <c r="NN7" s="45"/>
      <c r="NO7" s="45"/>
      <c r="NP7" s="45"/>
      <c r="NQ7" s="45"/>
      <c r="NR7" s="45"/>
      <c r="NS7" s="45"/>
      <c r="NT7" s="45"/>
      <c r="NU7" s="45"/>
      <c r="NV7" s="45"/>
      <c r="NW7" s="45"/>
      <c r="NX7" s="45"/>
      <c r="NY7" s="45"/>
      <c r="NZ7" s="45"/>
      <c r="OA7" s="45"/>
      <c r="OB7" s="45"/>
      <c r="OC7" s="45"/>
      <c r="OD7" s="45"/>
      <c r="OE7" s="45"/>
      <c r="OF7" s="45"/>
      <c r="OG7" s="45"/>
      <c r="OH7" s="45"/>
      <c r="OI7" s="45"/>
      <c r="OJ7" s="45"/>
      <c r="OK7" s="45"/>
      <c r="OL7" s="45"/>
      <c r="OM7" s="45"/>
      <c r="ON7" s="45"/>
      <c r="OO7" s="45"/>
      <c r="OP7" s="45"/>
      <c r="OQ7" s="45"/>
      <c r="OR7" s="45"/>
      <c r="OS7" s="45"/>
      <c r="OT7" s="45"/>
      <c r="OU7" s="45"/>
      <c r="OV7" s="45"/>
      <c r="OW7" s="45"/>
      <c r="OX7" s="45"/>
      <c r="OY7" s="45"/>
      <c r="OZ7" s="45"/>
      <c r="PA7" s="45"/>
      <c r="PB7" s="45"/>
      <c r="PC7" s="45"/>
      <c r="PD7" s="45"/>
      <c r="PE7" s="45"/>
      <c r="PF7" s="45"/>
      <c r="PG7" s="45"/>
      <c r="PH7" s="45"/>
      <c r="PI7" s="45"/>
      <c r="PJ7" s="45"/>
      <c r="PK7" s="45"/>
      <c r="PL7" s="45"/>
      <c r="PM7" s="45"/>
      <c r="PN7" s="45"/>
      <c r="PO7" s="45"/>
      <c r="PP7" s="45"/>
      <c r="PQ7" s="45"/>
      <c r="PR7" s="45"/>
      <c r="PS7" s="45"/>
      <c r="PT7" s="45"/>
      <c r="PU7" s="45"/>
      <c r="PV7" s="45"/>
      <c r="PW7" s="45"/>
      <c r="PX7" s="45"/>
      <c r="PY7" s="45"/>
      <c r="PZ7" s="45"/>
      <c r="QA7" s="45"/>
      <c r="QB7" s="45"/>
      <c r="QC7" s="45"/>
      <c r="QD7" s="45"/>
      <c r="QE7" s="45"/>
      <c r="QF7" s="45"/>
      <c r="QG7" s="45"/>
      <c r="QH7" s="45"/>
      <c r="QI7" s="45"/>
      <c r="QJ7" s="45"/>
      <c r="QK7" s="45"/>
      <c r="QL7" s="45"/>
      <c r="QM7" s="45"/>
      <c r="QN7" s="45"/>
      <c r="QO7" s="45"/>
      <c r="QP7" s="45"/>
      <c r="QQ7" s="45"/>
      <c r="QR7" s="45"/>
      <c r="QS7" s="45"/>
      <c r="QT7" s="45"/>
      <c r="QU7" s="45"/>
      <c r="QV7" s="45"/>
      <c r="QW7" s="45"/>
      <c r="QX7" s="45"/>
      <c r="QY7" s="45"/>
      <c r="QZ7" s="45"/>
      <c r="RA7" s="45"/>
      <c r="RB7" s="45"/>
      <c r="RC7" s="45"/>
      <c r="RD7" s="45"/>
      <c r="RE7" s="45"/>
      <c r="RF7" s="45"/>
      <c r="RG7" s="45"/>
      <c r="RH7" s="45"/>
      <c r="RI7" s="45"/>
      <c r="RJ7" s="45"/>
      <c r="RK7" s="45"/>
      <c r="RL7" s="45"/>
      <c r="RM7" s="45"/>
      <c r="RN7" s="45"/>
      <c r="RO7" s="45"/>
      <c r="RP7" s="45"/>
      <c r="RQ7" s="45"/>
      <c r="RR7" s="45"/>
      <c r="RS7" s="45"/>
      <c r="RT7" s="45"/>
      <c r="RU7" s="45"/>
      <c r="RV7" s="45"/>
      <c r="RW7" s="45"/>
      <c r="RX7" s="45"/>
      <c r="RY7" s="45"/>
      <c r="RZ7" s="45"/>
      <c r="SA7" s="45"/>
      <c r="SB7" s="45"/>
      <c r="SC7" s="45"/>
      <c r="SD7" s="45"/>
      <c r="SE7" s="45"/>
      <c r="SF7" s="45"/>
      <c r="SG7" s="45"/>
      <c r="SH7" s="45"/>
      <c r="SI7" s="45"/>
      <c r="SJ7" s="45"/>
      <c r="SK7" s="45"/>
      <c r="SL7" s="45"/>
      <c r="SM7" s="45"/>
      <c r="SN7" s="45"/>
      <c r="SO7" s="45"/>
      <c r="SP7" s="45"/>
      <c r="SQ7" s="45"/>
      <c r="SR7" s="45"/>
      <c r="SS7" s="45"/>
      <c r="ST7" s="45"/>
      <c r="SU7" s="45"/>
      <c r="SV7" s="45"/>
      <c r="SW7" s="45"/>
      <c r="SX7" s="45"/>
      <c r="SY7" s="45"/>
      <c r="SZ7" s="45"/>
      <c r="TA7" s="45"/>
      <c r="TB7" s="45"/>
      <c r="TC7" s="45"/>
      <c r="TD7" s="45"/>
      <c r="TE7" s="45"/>
      <c r="TF7" s="45"/>
      <c r="TG7" s="45"/>
      <c r="TH7" s="45"/>
      <c r="TI7" s="45"/>
      <c r="TJ7" s="45"/>
      <c r="TK7" s="45"/>
      <c r="TL7" s="45"/>
      <c r="TM7" s="45"/>
      <c r="TN7" s="45"/>
      <c r="TO7" s="45"/>
      <c r="TP7" s="45"/>
      <c r="TQ7" s="45"/>
      <c r="TR7" s="45"/>
      <c r="TS7" s="45"/>
      <c r="TT7" s="45"/>
      <c r="TU7" s="45"/>
      <c r="TV7" s="45"/>
      <c r="TW7" s="45"/>
      <c r="TX7" s="45"/>
      <c r="TY7" s="45"/>
      <c r="TZ7" s="45"/>
      <c r="UA7" s="45"/>
      <c r="UB7" s="45"/>
      <c r="UC7" s="45"/>
      <c r="UD7" s="45"/>
      <c r="UE7" s="45"/>
      <c r="UF7" s="45"/>
      <c r="UG7" s="45"/>
      <c r="UH7" s="45"/>
      <c r="UI7" s="45"/>
      <c r="UJ7" s="45"/>
      <c r="UK7" s="45"/>
      <c r="UL7" s="45"/>
      <c r="UM7" s="45"/>
      <c r="UN7" s="45"/>
      <c r="UO7" s="45"/>
      <c r="UP7" s="45"/>
      <c r="UQ7" s="45"/>
      <c r="UR7" s="45"/>
      <c r="US7" s="45"/>
      <c r="UT7" s="45"/>
      <c r="UU7" s="45"/>
      <c r="UV7" s="45"/>
      <c r="UW7" s="45"/>
      <c r="UX7" s="45"/>
      <c r="UY7" s="45"/>
      <c r="UZ7" s="45"/>
      <c r="VA7" s="45"/>
      <c r="VB7" s="45"/>
      <c r="VC7" s="45"/>
      <c r="VD7" s="45"/>
      <c r="VE7" s="45"/>
      <c r="VF7" s="45"/>
      <c r="VG7" s="45"/>
      <c r="VH7" s="45"/>
      <c r="VI7" s="45"/>
      <c r="VJ7" s="45"/>
      <c r="VK7" s="45"/>
      <c r="VL7" s="45"/>
      <c r="VM7" s="45"/>
      <c r="VN7" s="45"/>
      <c r="VO7" s="45"/>
      <c r="VP7" s="45"/>
      <c r="VQ7" s="45"/>
      <c r="VR7" s="45"/>
      <c r="VS7" s="45"/>
      <c r="VT7" s="45"/>
      <c r="VU7" s="45"/>
      <c r="VV7" s="45"/>
      <c r="VW7" s="45"/>
      <c r="VX7" s="45"/>
      <c r="VY7" s="45"/>
      <c r="VZ7" s="45"/>
      <c r="WA7" s="45"/>
      <c r="WB7" s="45"/>
      <c r="WC7" s="45"/>
      <c r="WD7" s="45"/>
      <c r="WE7" s="45"/>
      <c r="WF7" s="45"/>
      <c r="WG7" s="45"/>
      <c r="WH7" s="45"/>
      <c r="WI7" s="45"/>
      <c r="WJ7" s="45"/>
      <c r="WK7" s="45"/>
      <c r="WL7" s="45"/>
      <c r="WM7" s="45"/>
      <c r="WN7" s="45"/>
      <c r="WO7" s="45"/>
      <c r="WP7" s="45"/>
      <c r="WQ7" s="45"/>
      <c r="WR7" s="45"/>
      <c r="WS7" s="45"/>
      <c r="WT7" s="45"/>
      <c r="WU7" s="45"/>
      <c r="WV7" s="45"/>
      <c r="WW7" s="45"/>
      <c r="WX7" s="45"/>
      <c r="WY7" s="45"/>
      <c r="WZ7" s="45"/>
      <c r="XA7" s="45"/>
      <c r="XB7" s="45"/>
      <c r="XC7" s="45"/>
      <c r="XD7" s="45"/>
      <c r="XE7" s="45"/>
      <c r="XF7" s="45"/>
      <c r="XG7" s="45"/>
      <c r="XH7" s="45"/>
      <c r="XI7" s="45"/>
      <c r="XJ7" s="45"/>
      <c r="XK7" s="45"/>
      <c r="XL7" s="45"/>
      <c r="XM7" s="45"/>
      <c r="XN7" s="45"/>
      <c r="XO7" s="45"/>
      <c r="XP7" s="45"/>
      <c r="XQ7" s="45"/>
      <c r="XR7" s="45"/>
      <c r="XS7" s="45"/>
      <c r="XT7" s="45"/>
      <c r="XU7" s="45"/>
      <c r="XV7" s="45"/>
      <c r="XW7" s="45"/>
      <c r="XX7" s="45"/>
      <c r="XY7" s="45"/>
      <c r="XZ7" s="45"/>
      <c r="YA7" s="45"/>
      <c r="YB7" s="45"/>
      <c r="YC7" s="45"/>
      <c r="YD7" s="45"/>
      <c r="YE7" s="45"/>
      <c r="YF7" s="45"/>
      <c r="YG7" s="45"/>
      <c r="YH7" s="45"/>
      <c r="YI7" s="45"/>
      <c r="YJ7" s="45"/>
      <c r="YK7" s="45"/>
      <c r="YL7" s="45"/>
      <c r="YM7" s="45"/>
      <c r="YN7" s="45"/>
      <c r="YO7" s="45"/>
      <c r="YP7" s="45"/>
      <c r="YQ7" s="45"/>
      <c r="YR7" s="45"/>
      <c r="YS7" s="45"/>
      <c r="YT7" s="45"/>
      <c r="YU7" s="45"/>
      <c r="YV7" s="45"/>
      <c r="YW7" s="45"/>
      <c r="YX7" s="45"/>
      <c r="YY7" s="45"/>
      <c r="YZ7" s="45"/>
      <c r="ZA7" s="45"/>
      <c r="ZB7" s="45"/>
      <c r="ZC7" s="45"/>
      <c r="ZD7" s="45"/>
      <c r="ZE7" s="45"/>
      <c r="ZF7" s="45"/>
      <c r="ZG7" s="45"/>
      <c r="ZH7" s="45"/>
      <c r="ZI7" s="45"/>
      <c r="ZJ7" s="45"/>
      <c r="ZK7" s="45"/>
      <c r="ZL7" s="45"/>
      <c r="ZM7" s="45"/>
      <c r="ZN7" s="45"/>
      <c r="ZO7" s="45"/>
      <c r="ZP7" s="45"/>
      <c r="ZQ7" s="45"/>
      <c r="ZR7" s="45"/>
      <c r="ZS7" s="45"/>
      <c r="ZT7" s="45"/>
      <c r="ZU7" s="45"/>
      <c r="ZV7" s="45"/>
      <c r="ZW7" s="45"/>
      <c r="ZX7" s="45"/>
      <c r="ZY7" s="45"/>
      <c r="ZZ7" s="45"/>
      <c r="AAA7" s="45"/>
      <c r="AAB7" s="45"/>
      <c r="AAC7" s="45"/>
      <c r="AAD7" s="45"/>
      <c r="AAE7" s="45"/>
      <c r="AAF7" s="45"/>
      <c r="AAG7" s="45"/>
      <c r="AAH7" s="45"/>
      <c r="AAI7" s="45"/>
      <c r="AAJ7" s="45"/>
      <c r="AAK7" s="45"/>
      <c r="AAL7" s="45"/>
      <c r="AAM7" s="45"/>
      <c r="AAN7" s="45"/>
      <c r="AAO7" s="45"/>
      <c r="AAP7" s="45"/>
      <c r="AAQ7" s="45"/>
      <c r="AAR7" s="45"/>
      <c r="AAS7" s="45"/>
      <c r="AAT7" s="45"/>
      <c r="AAU7" s="45"/>
      <c r="AAV7" s="45"/>
      <c r="AAW7" s="45"/>
      <c r="AAX7" s="45"/>
      <c r="AAY7" s="45"/>
      <c r="AAZ7" s="45"/>
      <c r="ABA7" s="45"/>
      <c r="ABB7" s="45"/>
      <c r="ABC7" s="45"/>
      <c r="ABD7" s="45"/>
      <c r="ABE7" s="45"/>
      <c r="ABF7" s="45"/>
      <c r="ABG7" s="45"/>
      <c r="ABH7" s="45"/>
      <c r="ABI7" s="45"/>
      <c r="ABJ7" s="45"/>
      <c r="ABK7" s="45"/>
      <c r="ABL7" s="45"/>
      <c r="ABM7" s="45"/>
      <c r="ABN7" s="45"/>
      <c r="ABO7" s="45"/>
      <c r="ABP7" s="45"/>
      <c r="ABQ7" s="45"/>
      <c r="ABR7" s="45"/>
      <c r="ABS7" s="45"/>
      <c r="ABT7" s="45"/>
      <c r="ABU7" s="45"/>
      <c r="ABV7" s="45"/>
      <c r="ABW7" s="45"/>
      <c r="ABX7" s="45"/>
      <c r="ABY7" s="45"/>
      <c r="ABZ7" s="45"/>
      <c r="ACA7" s="45"/>
      <c r="ACB7" s="45"/>
      <c r="ACC7" s="45"/>
      <c r="ACD7" s="45"/>
      <c r="ACE7" s="45"/>
      <c r="ACF7" s="45"/>
      <c r="ACG7" s="45"/>
      <c r="ACH7" s="45"/>
      <c r="ACI7" s="45"/>
      <c r="ACJ7" s="45"/>
      <c r="ACK7" s="45"/>
      <c r="ACL7" s="45"/>
      <c r="ACM7" s="45"/>
      <c r="ACN7" s="45"/>
      <c r="ACO7" s="45"/>
      <c r="ACP7" s="45"/>
      <c r="ACQ7" s="45"/>
      <c r="ACR7" s="45"/>
      <c r="ACS7" s="45"/>
      <c r="ACT7" s="45"/>
      <c r="ACU7" s="45"/>
      <c r="ACV7" s="45"/>
      <c r="ACW7" s="45"/>
      <c r="ACX7" s="45"/>
      <c r="ACY7" s="45"/>
      <c r="ACZ7" s="45"/>
      <c r="ADA7" s="45"/>
      <c r="ADB7" s="45"/>
      <c r="ADC7" s="45"/>
      <c r="ADD7" s="45"/>
      <c r="ADE7" s="45"/>
      <c r="ADF7" s="45"/>
      <c r="ADG7" s="45"/>
      <c r="ADH7" s="45"/>
      <c r="ADI7" s="45"/>
      <c r="ADJ7" s="45"/>
      <c r="ADK7" s="45"/>
      <c r="ADL7" s="45"/>
      <c r="ADM7" s="45"/>
      <c r="ADN7" s="45"/>
      <c r="ADO7" s="45"/>
      <c r="ADP7" s="45"/>
      <c r="ADQ7" s="45"/>
      <c r="ADR7" s="45"/>
      <c r="ADS7" s="45"/>
      <c r="ADT7" s="45"/>
      <c r="ADU7" s="45"/>
      <c r="ADV7" s="45"/>
      <c r="ADW7" s="45"/>
      <c r="ADX7" s="45"/>
      <c r="ADY7" s="45"/>
      <c r="ADZ7" s="45"/>
      <c r="AEA7" s="45"/>
      <c r="AEB7" s="45"/>
      <c r="AEC7" s="45"/>
      <c r="AED7" s="45"/>
      <c r="AEE7" s="45"/>
      <c r="AEF7" s="45"/>
      <c r="AEG7" s="45"/>
      <c r="AEH7" s="45"/>
      <c r="AEI7" s="45"/>
      <c r="AEJ7" s="45"/>
      <c r="AEK7" s="45"/>
      <c r="AEL7" s="45"/>
      <c r="AEM7" s="45"/>
      <c r="AEN7" s="45"/>
      <c r="AEO7" s="45"/>
      <c r="AEP7" s="45"/>
      <c r="AEQ7" s="45"/>
      <c r="AER7" s="45"/>
      <c r="AES7" s="45"/>
      <c r="AET7" s="45"/>
      <c r="AEU7" s="45"/>
      <c r="AEV7" s="45"/>
      <c r="AEW7" s="45"/>
      <c r="AEX7" s="45"/>
      <c r="AEY7" s="45"/>
      <c r="AEZ7" s="45"/>
      <c r="AFA7" s="45"/>
      <c r="AFB7" s="45"/>
      <c r="AFC7" s="45"/>
      <c r="AFD7" s="45"/>
      <c r="AFE7" s="45"/>
      <c r="AFF7" s="45"/>
      <c r="AFG7" s="45"/>
      <c r="AFH7" s="45"/>
      <c r="AFI7" s="45"/>
      <c r="AFJ7" s="45"/>
      <c r="AFK7" s="45"/>
      <c r="AFL7" s="45"/>
      <c r="AFM7" s="45"/>
      <c r="AFN7" s="45"/>
      <c r="AFO7" s="45"/>
      <c r="AFP7" s="45"/>
      <c r="AFQ7" s="45"/>
      <c r="AFR7" s="45"/>
      <c r="AFS7" s="45"/>
      <c r="AFT7" s="45"/>
      <c r="AFU7" s="45"/>
      <c r="AFV7" s="45"/>
      <c r="AFW7" s="45"/>
      <c r="AFX7" s="45"/>
      <c r="AFY7" s="45"/>
      <c r="AFZ7" s="45"/>
      <c r="AGA7" s="45"/>
      <c r="AGB7" s="45"/>
      <c r="AGC7" s="45"/>
      <c r="AGD7" s="45"/>
      <c r="AGE7" s="45"/>
      <c r="AGF7" s="45"/>
      <c r="AGG7" s="45"/>
      <c r="AGH7" s="45"/>
      <c r="AGI7" s="45"/>
      <c r="AGJ7" s="45"/>
      <c r="AGK7" s="45"/>
      <c r="AGL7" s="45"/>
      <c r="AGM7" s="45"/>
      <c r="AGN7" s="45"/>
      <c r="AGO7" s="45"/>
      <c r="AGP7" s="45"/>
      <c r="AGQ7" s="45"/>
      <c r="AGR7" s="45"/>
      <c r="AGS7" s="45"/>
      <c r="AGT7" s="45"/>
      <c r="AGU7" s="45"/>
      <c r="AGV7" s="45"/>
      <c r="AGW7" s="45"/>
      <c r="AGX7" s="45"/>
      <c r="AGY7" s="45"/>
      <c r="AGZ7" s="45"/>
      <c r="AHA7" s="45"/>
      <c r="AHB7" s="45"/>
      <c r="AHC7" s="45"/>
      <c r="AHD7" s="45"/>
      <c r="AHE7" s="45"/>
      <c r="AHF7" s="45"/>
      <c r="AHG7" s="45"/>
      <c r="AHH7" s="45"/>
      <c r="AHI7" s="45"/>
      <c r="AHJ7" s="45"/>
      <c r="AHK7" s="45"/>
      <c r="AHL7" s="45"/>
      <c r="AHM7" s="45"/>
      <c r="AHN7" s="45"/>
      <c r="AHO7" s="45"/>
      <c r="AHP7" s="45"/>
      <c r="AHQ7" s="45"/>
      <c r="AHR7" s="45"/>
      <c r="AHS7" s="45"/>
      <c r="AHT7" s="45"/>
      <c r="AHU7" s="45"/>
      <c r="AHV7" s="45"/>
      <c r="AHW7" s="45"/>
      <c r="AHX7" s="45"/>
      <c r="AHY7" s="45"/>
      <c r="AHZ7" s="45"/>
      <c r="AIA7" s="45"/>
      <c r="AIB7" s="45"/>
      <c r="AIC7" s="45"/>
      <c r="AID7" s="45"/>
      <c r="AIE7" s="45"/>
      <c r="AIF7" s="45"/>
      <c r="AIG7" s="45"/>
      <c r="AIH7" s="45"/>
      <c r="AII7" s="45"/>
      <c r="AIJ7" s="45"/>
      <c r="AIK7" s="45"/>
      <c r="AIL7" s="45"/>
      <c r="AIM7" s="45"/>
      <c r="AIN7" s="45"/>
      <c r="AIO7" s="45"/>
      <c r="AIP7" s="45"/>
      <c r="AIQ7" s="45"/>
      <c r="AIR7" s="45"/>
      <c r="AIS7" s="45"/>
      <c r="AIT7" s="45"/>
      <c r="AIU7" s="45"/>
      <c r="AIV7" s="45"/>
      <c r="AIW7" s="45"/>
      <c r="AIX7" s="45"/>
      <c r="AIY7" s="45"/>
      <c r="AIZ7" s="45"/>
      <c r="AJA7" s="45"/>
      <c r="AJB7" s="45"/>
      <c r="AJC7" s="45"/>
      <c r="AJD7" s="45"/>
      <c r="AJE7" s="45"/>
      <c r="AJF7" s="45"/>
      <c r="AJG7" s="45"/>
      <c r="AJH7" s="45"/>
      <c r="AJI7" s="45"/>
      <c r="AJJ7" s="45"/>
      <c r="AJK7" s="45"/>
      <c r="AJL7" s="45"/>
      <c r="AJM7" s="45"/>
      <c r="AJN7" s="45"/>
      <c r="AJO7" s="45"/>
      <c r="AJP7" s="45"/>
      <c r="AJQ7" s="45"/>
      <c r="AJR7" s="45"/>
      <c r="AJS7" s="45"/>
      <c r="AJT7" s="45"/>
      <c r="AJU7" s="45"/>
      <c r="AJV7" s="45"/>
      <c r="AJW7" s="45"/>
      <c r="AJX7" s="45"/>
      <c r="AJY7" s="45"/>
      <c r="AJZ7" s="45"/>
      <c r="AKA7" s="45"/>
      <c r="AKB7" s="45"/>
      <c r="AKC7" s="45"/>
      <c r="AKD7" s="45"/>
      <c r="AKE7" s="45"/>
      <c r="AKF7" s="45"/>
      <c r="AKG7" s="45"/>
      <c r="AKH7" s="45"/>
      <c r="AKI7" s="45"/>
      <c r="AKJ7" s="45"/>
      <c r="AKK7" s="45"/>
      <c r="AKL7" s="45"/>
      <c r="AKM7" s="45"/>
      <c r="AKN7" s="45"/>
      <c r="AKO7" s="45"/>
      <c r="AKP7" s="45"/>
      <c r="AKQ7" s="45"/>
      <c r="AKR7" s="45"/>
      <c r="AKS7" s="45"/>
      <c r="AKT7" s="45"/>
      <c r="AKU7" s="45"/>
      <c r="AKV7" s="45"/>
      <c r="AKW7" s="45"/>
      <c r="AKX7" s="45"/>
      <c r="AKY7" s="45"/>
      <c r="AKZ7" s="45"/>
      <c r="ALA7" s="45"/>
      <c r="ALB7" s="45"/>
      <c r="ALC7" s="45"/>
      <c r="ALD7" s="45"/>
      <c r="ALE7" s="45"/>
      <c r="ALF7" s="45"/>
      <c r="ALG7" s="45"/>
      <c r="ALH7" s="45"/>
      <c r="ALI7" s="45"/>
      <c r="ALJ7" s="45"/>
      <c r="ALK7" s="45"/>
      <c r="ALL7" s="45"/>
      <c r="ALM7" s="45"/>
      <c r="ALN7" s="45"/>
      <c r="ALO7" s="45"/>
      <c r="ALP7" s="45"/>
      <c r="ALQ7" s="45"/>
      <c r="ALR7" s="45"/>
      <c r="ALS7" s="45"/>
      <c r="ALT7" s="45"/>
      <c r="ALU7" s="45"/>
      <c r="ALV7" s="45"/>
      <c r="ALW7" s="45"/>
      <c r="ALX7" s="45"/>
      <c r="ALY7" s="45"/>
      <c r="ALZ7" s="45"/>
      <c r="AMA7" s="45"/>
      <c r="AMB7" s="45"/>
      <c r="AMC7" s="45"/>
      <c r="AMD7" s="45"/>
      <c r="AME7" s="45"/>
      <c r="AMF7" s="45"/>
      <c r="AMG7" s="45"/>
      <c r="AMH7" s="45"/>
      <c r="AMI7" s="45"/>
      <c r="AMJ7" s="45"/>
      <c r="AMK7" s="45"/>
      <c r="AML7" s="45"/>
      <c r="AMM7" s="45"/>
      <c r="AMN7" s="45"/>
      <c r="AMO7" s="45"/>
      <c r="AMP7" s="45"/>
      <c r="AMQ7" s="45"/>
      <c r="AMR7" s="45"/>
      <c r="AMS7" s="45"/>
      <c r="AMT7" s="45"/>
      <c r="AMU7" s="45"/>
      <c r="AMV7" s="45"/>
      <c r="AMW7" s="45"/>
      <c r="AMX7" s="45"/>
      <c r="AMY7" s="45"/>
      <c r="AMZ7" s="45"/>
      <c r="ANA7" s="45"/>
      <c r="ANB7" s="45"/>
      <c r="ANC7" s="45"/>
      <c r="AND7" s="45"/>
      <c r="ANE7" s="45"/>
      <c r="ANF7" s="45"/>
      <c r="ANG7" s="45"/>
      <c r="ANH7" s="45"/>
      <c r="ANI7" s="45"/>
      <c r="ANJ7" s="45"/>
      <c r="ANK7" s="45"/>
      <c r="ANL7" s="45"/>
      <c r="ANM7" s="45"/>
      <c r="ANN7" s="45"/>
      <c r="ANO7" s="45"/>
      <c r="ANP7" s="45"/>
      <c r="ANQ7" s="45"/>
      <c r="ANR7" s="45"/>
      <c r="ANS7" s="45"/>
      <c r="ANT7" s="45"/>
      <c r="ANU7" s="45"/>
      <c r="ANV7" s="45"/>
      <c r="ANW7" s="45"/>
      <c r="ANX7" s="45"/>
      <c r="ANY7" s="45"/>
      <c r="ANZ7" s="45"/>
      <c r="AOA7" s="45"/>
      <c r="AOB7" s="45"/>
      <c r="AOC7" s="45"/>
      <c r="AOD7" s="45"/>
      <c r="AOE7" s="45"/>
      <c r="AOF7" s="45"/>
      <c r="AOG7" s="45"/>
      <c r="AOH7" s="45"/>
      <c r="AOI7" s="45"/>
      <c r="AOJ7" s="45"/>
      <c r="AOK7" s="45"/>
      <c r="AOL7" s="45"/>
      <c r="AOM7" s="45"/>
      <c r="AON7" s="45"/>
      <c r="AOO7" s="45"/>
      <c r="AOP7" s="45"/>
      <c r="AOQ7" s="45"/>
      <c r="AOR7" s="45"/>
      <c r="AOS7" s="45"/>
      <c r="AOT7" s="45"/>
      <c r="AOU7" s="45"/>
      <c r="AOV7" s="45"/>
      <c r="AOW7" s="45"/>
      <c r="AOX7" s="45"/>
      <c r="AOY7" s="45"/>
      <c r="AOZ7" s="45"/>
      <c r="APA7" s="45"/>
      <c r="APB7" s="45"/>
      <c r="APC7" s="45"/>
      <c r="APD7" s="45"/>
      <c r="APE7" s="45"/>
      <c r="APF7" s="45"/>
      <c r="APG7" s="45"/>
      <c r="APH7" s="45"/>
      <c r="API7" s="45"/>
      <c r="APJ7" s="45"/>
      <c r="APK7" s="45"/>
      <c r="APL7" s="45"/>
      <c r="APM7" s="45"/>
      <c r="APN7" s="45"/>
      <c r="APO7" s="45"/>
      <c r="APP7" s="45"/>
      <c r="APQ7" s="45"/>
      <c r="APR7" s="45"/>
      <c r="APS7" s="45"/>
      <c r="APT7" s="45"/>
      <c r="APU7" s="45"/>
      <c r="APV7" s="45"/>
      <c r="APW7" s="45"/>
      <c r="APX7" s="45"/>
      <c r="APY7" s="45"/>
      <c r="APZ7" s="45"/>
      <c r="AQA7" s="45"/>
      <c r="AQB7" s="45"/>
      <c r="AQC7" s="45"/>
      <c r="AQD7" s="45"/>
      <c r="AQE7" s="45"/>
      <c r="AQF7" s="45"/>
      <c r="AQG7" s="45"/>
      <c r="AQH7" s="45"/>
      <c r="AQI7" s="45"/>
      <c r="AQJ7" s="45"/>
      <c r="AQK7" s="45"/>
      <c r="AQL7" s="45"/>
      <c r="AQM7" s="45"/>
      <c r="AQN7" s="45"/>
      <c r="AQO7" s="45"/>
      <c r="AQP7" s="45"/>
      <c r="AQQ7" s="45"/>
      <c r="AQR7" s="45"/>
      <c r="AQS7" s="45"/>
      <c r="AQT7" s="45"/>
      <c r="AQU7" s="45"/>
      <c r="AQV7" s="45"/>
      <c r="AQW7" s="45"/>
      <c r="AQX7" s="45"/>
      <c r="AQY7" s="45"/>
      <c r="AQZ7" s="45"/>
      <c r="ARA7" s="45"/>
      <c r="ARB7" s="45"/>
      <c r="ARC7" s="45"/>
      <c r="ARD7" s="45"/>
      <c r="ARE7" s="45"/>
      <c r="ARF7" s="45"/>
      <c r="ARG7" s="45"/>
      <c r="ARH7" s="45"/>
      <c r="ARI7" s="45"/>
      <c r="ARJ7" s="45"/>
      <c r="ARK7" s="45"/>
      <c r="ARL7" s="45"/>
      <c r="ARM7" s="45"/>
      <c r="ARN7" s="45"/>
      <c r="ARO7" s="45"/>
      <c r="ARP7" s="45"/>
      <c r="ARQ7" s="45"/>
      <c r="ARR7" s="45"/>
      <c r="ARS7" s="45"/>
      <c r="ART7" s="45"/>
      <c r="ARU7" s="45"/>
      <c r="ARV7" s="45"/>
      <c r="ARW7" s="45"/>
      <c r="ARX7" s="45"/>
      <c r="ARY7" s="45"/>
      <c r="ARZ7" s="45"/>
      <c r="ASA7" s="45"/>
      <c r="ASB7" s="45"/>
      <c r="ASC7" s="45"/>
      <c r="ASD7" s="45"/>
      <c r="ASE7" s="45"/>
      <c r="ASF7" s="45"/>
      <c r="ASG7" s="45"/>
      <c r="ASH7" s="45"/>
      <c r="ASI7" s="45"/>
      <c r="ASJ7" s="45"/>
      <c r="ASK7" s="45"/>
      <c r="ASL7" s="45"/>
      <c r="ASM7" s="45"/>
      <c r="ASN7" s="45"/>
      <c r="ASO7" s="45"/>
      <c r="ASP7" s="45"/>
      <c r="ASQ7" s="45"/>
      <c r="ASR7" s="45"/>
      <c r="ASS7" s="45"/>
      <c r="AST7" s="45"/>
      <c r="ASU7" s="45"/>
      <c r="ASV7" s="45"/>
      <c r="ASW7" s="45"/>
      <c r="ASX7" s="45"/>
      <c r="ASY7" s="45"/>
      <c r="ASZ7" s="45"/>
      <c r="ATA7" s="45"/>
      <c r="ATB7" s="45"/>
      <c r="ATC7" s="45"/>
      <c r="ATD7" s="45"/>
      <c r="ATE7" s="45"/>
      <c r="ATF7" s="45"/>
      <c r="ATG7" s="45"/>
      <c r="ATH7" s="45"/>
      <c r="ATI7" s="45"/>
      <c r="ATJ7" s="45"/>
      <c r="ATK7" s="45"/>
      <c r="ATL7" s="45"/>
      <c r="ATM7" s="45"/>
      <c r="ATN7" s="45"/>
      <c r="ATO7" s="45"/>
      <c r="ATP7" s="45"/>
      <c r="ATQ7" s="45"/>
      <c r="ATR7" s="45"/>
      <c r="ATS7" s="45"/>
      <c r="ATT7" s="45"/>
      <c r="ATU7" s="45"/>
      <c r="ATV7" s="45"/>
      <c r="ATW7" s="45"/>
      <c r="ATX7" s="45"/>
      <c r="ATY7" s="45"/>
      <c r="ATZ7" s="45"/>
      <c r="AUA7" s="45"/>
      <c r="AUB7" s="45"/>
      <c r="AUC7" s="45"/>
      <c r="AUD7" s="45"/>
      <c r="AUE7" s="45"/>
      <c r="AUF7" s="45"/>
      <c r="AUG7" s="45"/>
      <c r="AUH7" s="45"/>
      <c r="AUI7" s="45"/>
      <c r="AUJ7" s="45"/>
      <c r="AUK7" s="45"/>
      <c r="AUL7" s="45"/>
      <c r="AUM7" s="45"/>
      <c r="AUN7" s="45"/>
      <c r="AUO7" s="45"/>
      <c r="AUP7" s="45"/>
      <c r="AUQ7" s="45"/>
      <c r="AUR7" s="45"/>
      <c r="AUS7" s="45"/>
      <c r="AUT7" s="45"/>
      <c r="AUU7" s="45"/>
      <c r="AUV7" s="45"/>
      <c r="AUW7" s="45"/>
      <c r="AUX7" s="45"/>
      <c r="AUY7" s="45"/>
      <c r="AUZ7" s="45"/>
      <c r="AVA7" s="45"/>
      <c r="AVB7" s="45"/>
      <c r="AVC7" s="45"/>
      <c r="AVD7" s="45"/>
      <c r="AVE7" s="45"/>
      <c r="AVF7" s="45"/>
      <c r="AVG7" s="45"/>
      <c r="AVH7" s="45"/>
      <c r="AVI7" s="45"/>
      <c r="AVJ7" s="45"/>
      <c r="AVK7" s="45"/>
      <c r="AVL7" s="45"/>
      <c r="AVM7" s="45"/>
      <c r="AVN7" s="45"/>
      <c r="AVO7" s="45"/>
      <c r="AVP7" s="45"/>
      <c r="AVQ7" s="45"/>
      <c r="AVR7" s="45"/>
      <c r="AVS7" s="45"/>
      <c r="AVT7" s="45"/>
      <c r="AVU7" s="45"/>
      <c r="AVV7" s="45"/>
      <c r="AVW7" s="45"/>
      <c r="AVX7" s="45"/>
      <c r="AVY7" s="45"/>
      <c r="AVZ7" s="45"/>
      <c r="AWA7" s="45"/>
      <c r="AWB7" s="45"/>
      <c r="AWC7" s="45"/>
      <c r="AWD7" s="45"/>
      <c r="AWE7" s="45"/>
      <c r="AWF7" s="45"/>
      <c r="AWG7" s="45"/>
      <c r="AWH7" s="45"/>
      <c r="AWI7" s="45"/>
      <c r="AWJ7" s="45"/>
      <c r="AWK7" s="45"/>
      <c r="AWL7" s="45"/>
      <c r="AWM7" s="45"/>
      <c r="AWN7" s="45"/>
      <c r="AWO7" s="45"/>
      <c r="AWP7" s="45"/>
      <c r="AWQ7" s="45"/>
      <c r="AWR7" s="45"/>
      <c r="AWS7" s="45"/>
      <c r="AWT7" s="45"/>
      <c r="AWU7" s="45"/>
      <c r="AWV7" s="45"/>
      <c r="AWW7" s="45"/>
      <c r="AWX7" s="45"/>
      <c r="AWY7" s="45"/>
      <c r="AWZ7" s="45"/>
      <c r="AXA7" s="45"/>
      <c r="AXB7" s="45"/>
      <c r="AXC7" s="45"/>
      <c r="AXD7" s="45"/>
      <c r="AXE7" s="45"/>
      <c r="AXF7" s="45"/>
      <c r="AXG7" s="45"/>
      <c r="AXH7" s="45"/>
      <c r="AXI7" s="45"/>
      <c r="AXJ7" s="45"/>
      <c r="AXK7" s="45"/>
      <c r="AXL7" s="45"/>
      <c r="AXM7" s="45"/>
      <c r="AXN7" s="45"/>
      <c r="AXO7" s="45"/>
      <c r="AXP7" s="45"/>
      <c r="AXQ7" s="45"/>
      <c r="AXR7" s="45"/>
      <c r="AXS7" s="45"/>
      <c r="AXT7" s="45"/>
      <c r="AXU7" s="45"/>
      <c r="AXV7" s="45"/>
      <c r="AXW7" s="45"/>
      <c r="AXX7" s="45"/>
      <c r="AXY7" s="45"/>
      <c r="AXZ7" s="45"/>
      <c r="AYA7" s="45"/>
      <c r="AYB7" s="45"/>
      <c r="AYC7" s="45"/>
      <c r="AYD7" s="45"/>
      <c r="AYE7" s="45"/>
      <c r="AYF7" s="45"/>
      <c r="AYG7" s="45"/>
      <c r="AYH7" s="45"/>
      <c r="AYI7" s="45"/>
      <c r="AYJ7" s="45"/>
      <c r="AYK7" s="45"/>
      <c r="AYL7" s="45"/>
      <c r="AYM7" s="45"/>
      <c r="AYN7" s="45"/>
      <c r="AYO7" s="45"/>
      <c r="AYP7" s="45"/>
      <c r="AYQ7" s="45"/>
      <c r="AYR7" s="45"/>
      <c r="AYS7" s="45"/>
      <c r="AYT7" s="45"/>
      <c r="AYU7" s="45"/>
      <c r="AYV7" s="45"/>
      <c r="AYW7" s="45"/>
      <c r="AYX7" s="45"/>
      <c r="AYY7" s="45"/>
      <c r="AYZ7" s="45"/>
      <c r="AZA7" s="45"/>
      <c r="AZB7" s="45"/>
      <c r="AZC7" s="45"/>
      <c r="AZD7" s="45"/>
      <c r="AZE7" s="45"/>
      <c r="AZF7" s="45"/>
      <c r="AZG7" s="45"/>
      <c r="AZH7" s="45"/>
      <c r="AZI7" s="45"/>
      <c r="AZJ7" s="45"/>
      <c r="AZK7" s="45"/>
      <c r="AZL7" s="45"/>
      <c r="AZM7" s="45"/>
      <c r="AZN7" s="45"/>
      <c r="AZO7" s="45"/>
      <c r="AZP7" s="45"/>
      <c r="AZQ7" s="45"/>
      <c r="AZR7" s="45"/>
      <c r="AZS7" s="45"/>
      <c r="AZT7" s="45"/>
      <c r="AZU7" s="45"/>
      <c r="AZV7" s="45"/>
      <c r="AZW7" s="45"/>
      <c r="AZX7" s="45"/>
      <c r="AZY7" s="45"/>
      <c r="AZZ7" s="45"/>
      <c r="BAA7" s="45"/>
      <c r="BAB7" s="45"/>
      <c r="BAC7" s="45"/>
      <c r="BAD7" s="45"/>
      <c r="BAE7" s="45"/>
      <c r="BAF7" s="45"/>
      <c r="BAG7" s="45"/>
      <c r="BAH7" s="45"/>
      <c r="BAI7" s="45"/>
      <c r="BAJ7" s="45"/>
      <c r="BAK7" s="45"/>
      <c r="BAL7" s="45"/>
      <c r="BAM7" s="45"/>
      <c r="BAN7" s="45"/>
      <c r="BAO7" s="45"/>
      <c r="BAP7" s="45"/>
      <c r="BAQ7" s="45"/>
      <c r="BAR7" s="45"/>
      <c r="BAS7" s="45"/>
      <c r="BAT7" s="45"/>
      <c r="BAU7" s="45"/>
      <c r="BAV7" s="45"/>
      <c r="BAW7" s="45"/>
      <c r="BAX7" s="45"/>
      <c r="BAY7" s="45"/>
      <c r="BAZ7" s="45"/>
      <c r="BBA7" s="45"/>
      <c r="BBB7" s="45"/>
      <c r="BBC7" s="45"/>
      <c r="BBD7" s="45"/>
      <c r="BBE7" s="45"/>
      <c r="BBF7" s="45"/>
      <c r="BBG7" s="45"/>
      <c r="BBH7" s="45"/>
      <c r="BBI7" s="45"/>
      <c r="BBJ7" s="45"/>
      <c r="BBK7" s="45"/>
      <c r="BBL7" s="45"/>
      <c r="BBM7" s="45"/>
      <c r="BBN7" s="45"/>
      <c r="BBO7" s="45"/>
      <c r="BBP7" s="45"/>
      <c r="BBQ7" s="45"/>
      <c r="BBR7" s="45"/>
      <c r="BBS7" s="45"/>
      <c r="BBT7" s="45"/>
      <c r="BBU7" s="45"/>
      <c r="BBV7" s="45"/>
      <c r="BBW7" s="45"/>
      <c r="BBX7" s="45"/>
      <c r="BBY7" s="45"/>
      <c r="BBZ7" s="45"/>
      <c r="BCA7" s="45"/>
      <c r="BCB7" s="45"/>
      <c r="BCC7" s="45"/>
      <c r="BCD7" s="45"/>
      <c r="BCE7" s="45"/>
      <c r="BCF7" s="45"/>
      <c r="BCG7" s="45"/>
      <c r="BCH7" s="45"/>
      <c r="BCI7" s="45"/>
      <c r="BCJ7" s="45"/>
      <c r="BCK7" s="45"/>
      <c r="BCL7" s="45"/>
      <c r="BCM7" s="45"/>
      <c r="BCN7" s="45"/>
      <c r="BCO7" s="45"/>
      <c r="BCP7" s="45"/>
      <c r="BCQ7" s="45"/>
      <c r="BCR7" s="45"/>
      <c r="BCS7" s="45"/>
      <c r="BCT7" s="45"/>
      <c r="BCU7" s="45"/>
      <c r="BCV7" s="45"/>
      <c r="BCW7" s="45"/>
      <c r="BCX7" s="45"/>
      <c r="BCY7" s="45"/>
      <c r="BCZ7" s="45"/>
      <c r="BDA7" s="45"/>
      <c r="BDB7" s="45"/>
      <c r="BDC7" s="45"/>
      <c r="BDD7" s="45"/>
      <c r="BDE7" s="45"/>
      <c r="BDF7" s="45"/>
      <c r="BDG7" s="45"/>
      <c r="BDH7" s="45"/>
      <c r="BDI7" s="45"/>
      <c r="BDJ7" s="45"/>
      <c r="BDK7" s="45"/>
      <c r="BDL7" s="45"/>
      <c r="BDM7" s="45"/>
      <c r="BDN7" s="45"/>
      <c r="BDO7" s="45"/>
      <c r="BDP7" s="45"/>
      <c r="BDQ7" s="45"/>
      <c r="BDR7" s="45"/>
      <c r="BDS7" s="45"/>
      <c r="BDT7" s="45"/>
      <c r="BDU7" s="45"/>
      <c r="BDV7" s="45"/>
      <c r="BDW7" s="45"/>
      <c r="BDX7" s="45"/>
      <c r="BDY7" s="45"/>
      <c r="BDZ7" s="45"/>
      <c r="BEA7" s="45"/>
      <c r="BEB7" s="45"/>
      <c r="BEC7" s="45"/>
      <c r="BED7" s="45"/>
      <c r="BEE7" s="45"/>
      <c r="BEF7" s="45"/>
      <c r="BEG7" s="45"/>
      <c r="BEH7" s="45"/>
      <c r="BEI7" s="45"/>
      <c r="BEJ7" s="45"/>
      <c r="BEK7" s="45"/>
      <c r="BEL7" s="45"/>
      <c r="BEM7" s="45"/>
      <c r="BEN7" s="45"/>
      <c r="BEO7" s="45"/>
      <c r="BEP7" s="45"/>
      <c r="BEQ7" s="45"/>
      <c r="BER7" s="45"/>
      <c r="BES7" s="45"/>
      <c r="BET7" s="45"/>
      <c r="BEU7" s="45"/>
      <c r="BEV7" s="45"/>
      <c r="BEW7" s="45"/>
      <c r="BEX7" s="45"/>
      <c r="BEY7" s="45"/>
      <c r="BEZ7" s="45"/>
      <c r="BFA7" s="45"/>
      <c r="BFB7" s="45"/>
      <c r="BFC7" s="45"/>
      <c r="BFD7" s="45"/>
      <c r="BFE7" s="45"/>
      <c r="BFF7" s="45"/>
      <c r="BFG7" s="45"/>
      <c r="BFH7" s="45"/>
      <c r="BFI7" s="45"/>
      <c r="BFJ7" s="45"/>
      <c r="BFK7" s="45"/>
      <c r="BFL7" s="45"/>
      <c r="BFM7" s="45"/>
      <c r="BFN7" s="45"/>
      <c r="BFO7" s="45"/>
      <c r="BFP7" s="45"/>
      <c r="BFQ7" s="45"/>
      <c r="BFR7" s="45"/>
      <c r="BFS7" s="45"/>
      <c r="BFT7" s="45"/>
      <c r="BFU7" s="45"/>
      <c r="BFV7" s="45"/>
      <c r="BFW7" s="45"/>
      <c r="BFX7" s="45"/>
      <c r="BFY7" s="45"/>
      <c r="BFZ7" s="45"/>
      <c r="BGA7" s="45"/>
      <c r="BGB7" s="45"/>
      <c r="BGC7" s="45"/>
      <c r="BGD7" s="45"/>
      <c r="BGE7" s="45"/>
      <c r="BGF7" s="45"/>
      <c r="BGG7" s="45"/>
      <c r="BGH7" s="45"/>
      <c r="BGI7" s="45"/>
      <c r="BGJ7" s="45"/>
      <c r="BGK7" s="45"/>
      <c r="BGL7" s="45"/>
      <c r="BGM7" s="45"/>
      <c r="BGN7" s="45"/>
      <c r="BGO7" s="45"/>
      <c r="BGP7" s="45"/>
      <c r="BGQ7" s="45"/>
      <c r="BGR7" s="45"/>
      <c r="BGS7" s="45"/>
      <c r="BGT7" s="45"/>
      <c r="BGU7" s="45"/>
      <c r="BGV7" s="45"/>
      <c r="BGW7" s="45"/>
      <c r="BGX7" s="45"/>
      <c r="BGY7" s="45"/>
      <c r="BGZ7" s="45"/>
      <c r="BHA7" s="45"/>
      <c r="BHB7" s="45"/>
      <c r="BHC7" s="45"/>
      <c r="BHD7" s="45"/>
      <c r="BHE7" s="45"/>
      <c r="BHF7" s="45"/>
      <c r="BHG7" s="45"/>
      <c r="BHH7" s="45"/>
      <c r="BHI7" s="45"/>
      <c r="BHJ7" s="45"/>
      <c r="BHK7" s="45"/>
      <c r="BHL7" s="45"/>
      <c r="BHM7" s="45"/>
      <c r="BHN7" s="45"/>
      <c r="BHO7" s="45"/>
      <c r="BHP7" s="45"/>
      <c r="BHQ7" s="45"/>
      <c r="BHR7" s="45"/>
      <c r="BHS7" s="45"/>
      <c r="BHT7" s="45"/>
      <c r="BHU7" s="45"/>
      <c r="BHV7" s="45"/>
      <c r="BHW7" s="45"/>
      <c r="BHX7" s="45"/>
      <c r="BHY7" s="45"/>
      <c r="BHZ7" s="45"/>
      <c r="BIA7" s="45"/>
      <c r="BIB7" s="45"/>
      <c r="BIC7" s="45"/>
      <c r="BID7" s="45"/>
      <c r="BIE7" s="45"/>
      <c r="BIF7" s="45"/>
      <c r="BIG7" s="45"/>
      <c r="BIH7" s="45"/>
      <c r="BII7" s="45"/>
      <c r="BIJ7" s="45"/>
      <c r="BIK7" s="45"/>
      <c r="BIL7" s="45"/>
      <c r="BIM7" s="45"/>
      <c r="BIN7" s="45"/>
      <c r="BIO7" s="45"/>
      <c r="BIP7" s="45"/>
      <c r="BIQ7" s="45"/>
      <c r="BIR7" s="45"/>
      <c r="BIS7" s="45"/>
      <c r="BIT7" s="45"/>
      <c r="BIU7" s="45"/>
      <c r="BIV7" s="45"/>
      <c r="BIW7" s="45"/>
      <c r="BIX7" s="45"/>
      <c r="BIY7" s="45"/>
      <c r="BIZ7" s="45"/>
      <c r="BJA7" s="45"/>
      <c r="BJB7" s="45"/>
      <c r="BJC7" s="45"/>
      <c r="BJD7" s="45"/>
      <c r="BJE7" s="45"/>
      <c r="BJF7" s="45"/>
      <c r="BJG7" s="45"/>
      <c r="BJH7" s="45"/>
      <c r="BJI7" s="45"/>
      <c r="BJJ7" s="45"/>
      <c r="BJK7" s="45"/>
      <c r="BJL7" s="45"/>
      <c r="BJM7" s="45"/>
      <c r="BJN7" s="45"/>
      <c r="BJO7" s="45"/>
      <c r="BJP7" s="45"/>
      <c r="BJQ7" s="45"/>
      <c r="BJR7" s="45"/>
      <c r="BJS7" s="45"/>
      <c r="BJT7" s="45"/>
      <c r="BJU7" s="45"/>
      <c r="BJV7" s="45"/>
      <c r="BJW7" s="45"/>
      <c r="BJX7" s="45"/>
      <c r="BJY7" s="45"/>
      <c r="BJZ7" s="45"/>
      <c r="BKA7" s="45"/>
      <c r="BKB7" s="45"/>
      <c r="BKC7" s="45"/>
      <c r="BKD7" s="45"/>
      <c r="BKE7" s="45"/>
      <c r="BKF7" s="45"/>
      <c r="BKG7" s="45"/>
      <c r="BKH7" s="45"/>
      <c r="BKI7" s="45"/>
      <c r="BKJ7" s="45"/>
      <c r="BKK7" s="45"/>
      <c r="BKL7" s="45"/>
      <c r="BKM7" s="45"/>
      <c r="BKN7" s="45"/>
      <c r="BKO7" s="45"/>
      <c r="BKP7" s="45"/>
      <c r="BKQ7" s="45"/>
      <c r="BKR7" s="45"/>
      <c r="BKS7" s="45"/>
      <c r="BKT7" s="45"/>
      <c r="BKU7" s="45"/>
      <c r="BKV7" s="45"/>
      <c r="BKW7" s="45"/>
      <c r="BKX7" s="45"/>
      <c r="BKY7" s="45"/>
      <c r="BKZ7" s="45"/>
      <c r="BLA7" s="45"/>
      <c r="BLB7" s="45"/>
      <c r="BLC7" s="45"/>
      <c r="BLD7" s="45"/>
      <c r="BLE7" s="45"/>
      <c r="BLF7" s="45"/>
      <c r="BLG7" s="45"/>
      <c r="BLH7" s="45"/>
      <c r="BLI7" s="45"/>
      <c r="BLJ7" s="45"/>
      <c r="BLK7" s="45"/>
      <c r="BLL7" s="45"/>
      <c r="BLM7" s="45"/>
      <c r="BLN7" s="45"/>
      <c r="BLO7" s="45"/>
      <c r="BLP7" s="45"/>
      <c r="BLQ7" s="45"/>
      <c r="BLR7" s="45"/>
      <c r="BLS7" s="45"/>
      <c r="BLT7" s="45"/>
      <c r="BLU7" s="45"/>
      <c r="BLV7" s="45"/>
      <c r="BLW7" s="45"/>
      <c r="BLX7" s="45"/>
      <c r="BLY7" s="45"/>
      <c r="BLZ7" s="45"/>
      <c r="BMA7" s="45"/>
      <c r="BMB7" s="45"/>
      <c r="BMC7" s="45"/>
      <c r="BMD7" s="45"/>
      <c r="BME7" s="45"/>
      <c r="BMF7" s="45"/>
      <c r="BMG7" s="45"/>
      <c r="BMH7" s="45"/>
      <c r="BMI7" s="45"/>
      <c r="BMJ7" s="45"/>
      <c r="BMK7" s="45"/>
      <c r="BML7" s="45"/>
      <c r="BMM7" s="45"/>
      <c r="BMN7" s="45"/>
      <c r="BMO7" s="45"/>
      <c r="BMP7" s="45"/>
      <c r="BMQ7" s="45"/>
      <c r="BMR7" s="45"/>
      <c r="BMS7" s="45"/>
      <c r="BMT7" s="45"/>
      <c r="BMU7" s="45"/>
      <c r="BMV7" s="45"/>
      <c r="BMW7" s="45"/>
      <c r="BMX7" s="45"/>
      <c r="BMY7" s="45"/>
      <c r="BMZ7" s="45"/>
      <c r="BNA7" s="45"/>
      <c r="BNB7" s="45"/>
      <c r="BNC7" s="45"/>
      <c r="BND7" s="45"/>
      <c r="BNE7" s="45"/>
      <c r="BNF7" s="45"/>
      <c r="BNG7" s="45"/>
      <c r="BNH7" s="45"/>
      <c r="BNI7" s="45"/>
      <c r="BNJ7" s="45"/>
      <c r="BNK7" s="45"/>
      <c r="BNL7" s="45"/>
      <c r="BNM7" s="45"/>
      <c r="BNN7" s="45"/>
      <c r="BNO7" s="45"/>
      <c r="BNP7" s="45"/>
      <c r="BNQ7" s="45"/>
      <c r="BNR7" s="45"/>
      <c r="BNS7" s="45"/>
      <c r="BNT7" s="45"/>
      <c r="BNU7" s="45"/>
      <c r="BNV7" s="45"/>
      <c r="BNW7" s="45"/>
      <c r="BNX7" s="45"/>
      <c r="BNY7" s="45"/>
      <c r="BNZ7" s="45"/>
      <c r="BOA7" s="45"/>
      <c r="BOB7" s="45"/>
      <c r="BOC7" s="45"/>
      <c r="BOD7" s="45"/>
      <c r="BOE7" s="45"/>
      <c r="BOF7" s="45"/>
      <c r="BOG7" s="45"/>
      <c r="BOH7" s="45"/>
      <c r="BOI7" s="45"/>
      <c r="BOJ7" s="45"/>
      <c r="BOK7" s="45"/>
      <c r="BOL7" s="45"/>
      <c r="BOM7" s="45"/>
      <c r="BON7" s="45"/>
      <c r="BOO7" s="45"/>
      <c r="BOP7" s="45"/>
      <c r="BOQ7" s="45"/>
      <c r="BOR7" s="45"/>
      <c r="BOS7" s="45"/>
      <c r="BOT7" s="45"/>
      <c r="BOU7" s="45"/>
      <c r="BOV7" s="45"/>
      <c r="BOW7" s="45"/>
      <c r="BOX7" s="45"/>
      <c r="BOY7" s="45"/>
      <c r="BOZ7" s="45"/>
      <c r="BPA7" s="45"/>
      <c r="BPB7" s="45"/>
      <c r="BPC7" s="45"/>
      <c r="BPD7" s="45"/>
      <c r="BPE7" s="45"/>
      <c r="BPF7" s="45"/>
      <c r="BPG7" s="45"/>
      <c r="BPH7" s="45"/>
      <c r="BPI7" s="45"/>
      <c r="BPJ7" s="45"/>
      <c r="BPK7" s="45"/>
      <c r="BPL7" s="45"/>
      <c r="BPM7" s="45"/>
      <c r="BPN7" s="45"/>
      <c r="BPO7" s="45"/>
      <c r="BPP7" s="45"/>
      <c r="BPQ7" s="45"/>
      <c r="BPR7" s="45"/>
      <c r="BPS7" s="45"/>
      <c r="BPT7" s="45"/>
      <c r="BPU7" s="45"/>
      <c r="BPV7" s="45"/>
      <c r="BPW7" s="45"/>
      <c r="BPX7" s="45"/>
      <c r="BPY7" s="45"/>
      <c r="BPZ7" s="45"/>
      <c r="BQA7" s="45"/>
      <c r="BQB7" s="45"/>
      <c r="BQC7" s="45"/>
      <c r="BQD7" s="45"/>
      <c r="BQE7" s="45"/>
      <c r="BQF7" s="45"/>
      <c r="BQG7" s="45"/>
      <c r="BQH7" s="45"/>
      <c r="BQI7" s="45"/>
      <c r="BQJ7" s="45"/>
      <c r="BQK7" s="45"/>
      <c r="BQL7" s="45"/>
      <c r="BQM7" s="45"/>
      <c r="BQN7" s="45"/>
      <c r="BQO7" s="45"/>
      <c r="BQP7" s="45"/>
      <c r="BQQ7" s="45"/>
      <c r="BQR7" s="45"/>
      <c r="BQS7" s="45"/>
      <c r="BQT7" s="45"/>
      <c r="BQU7" s="45"/>
      <c r="BQV7" s="45"/>
      <c r="BQW7" s="45"/>
      <c r="BQX7" s="45"/>
      <c r="BQY7" s="45"/>
      <c r="BQZ7" s="45"/>
      <c r="BRA7" s="45"/>
      <c r="BRB7" s="45"/>
      <c r="BRC7" s="45"/>
      <c r="BRD7" s="45"/>
      <c r="BRE7" s="45"/>
      <c r="BRF7" s="45"/>
      <c r="BRG7" s="45"/>
      <c r="BRH7" s="45"/>
      <c r="BRI7" s="45"/>
      <c r="BRJ7" s="45"/>
      <c r="BRK7" s="45"/>
      <c r="BRL7" s="45"/>
      <c r="BRM7" s="45"/>
      <c r="BRN7" s="45"/>
      <c r="BRO7" s="45"/>
      <c r="BRP7" s="45"/>
      <c r="BRQ7" s="45"/>
      <c r="BRR7" s="45"/>
      <c r="BRS7" s="45"/>
      <c r="BRT7" s="45"/>
      <c r="BRU7" s="45"/>
      <c r="BRV7" s="45"/>
      <c r="BRW7" s="45"/>
      <c r="BRX7" s="45"/>
      <c r="BRY7" s="45"/>
      <c r="BRZ7" s="45"/>
      <c r="BSA7" s="45"/>
      <c r="BSB7" s="45"/>
      <c r="BSC7" s="45"/>
      <c r="BSD7" s="45"/>
      <c r="BSE7" s="45"/>
      <c r="BSF7" s="45"/>
      <c r="BSG7" s="45"/>
      <c r="BSH7" s="45"/>
      <c r="BSI7" s="45"/>
      <c r="BSJ7" s="45"/>
      <c r="BSK7" s="45"/>
      <c r="BSL7" s="45"/>
      <c r="BSM7" s="45"/>
      <c r="BSN7" s="45"/>
      <c r="BSO7" s="45"/>
      <c r="BSP7" s="45"/>
      <c r="BSQ7" s="45"/>
      <c r="BSR7" s="45"/>
      <c r="BSS7" s="45"/>
      <c r="BST7" s="45"/>
      <c r="BSU7" s="45"/>
      <c r="BSV7" s="45"/>
      <c r="BSW7" s="45"/>
      <c r="BSX7" s="45"/>
      <c r="BSY7" s="45"/>
      <c r="BSZ7" s="45"/>
      <c r="BTA7" s="45"/>
      <c r="BTB7" s="45"/>
      <c r="BTC7" s="45"/>
      <c r="BTD7" s="45"/>
      <c r="BTE7" s="45"/>
      <c r="BTF7" s="45"/>
      <c r="BTG7" s="45"/>
      <c r="BTH7" s="45"/>
      <c r="BTI7" s="45"/>
      <c r="BTJ7" s="45"/>
      <c r="BTK7" s="45"/>
      <c r="BTL7" s="45"/>
      <c r="BTM7" s="45"/>
      <c r="BTN7" s="45"/>
      <c r="BTO7" s="45"/>
      <c r="BTP7" s="45"/>
      <c r="BTQ7" s="45"/>
      <c r="BTR7" s="45"/>
      <c r="BTS7" s="45"/>
      <c r="BTT7" s="45"/>
      <c r="BTU7" s="45"/>
      <c r="BTV7" s="45"/>
      <c r="BTW7" s="45"/>
      <c r="BTX7" s="45"/>
      <c r="BTY7" s="45"/>
      <c r="BTZ7" s="45"/>
      <c r="BUA7" s="45"/>
      <c r="BUB7" s="45"/>
      <c r="BUC7" s="45"/>
      <c r="BUD7" s="45"/>
      <c r="BUE7" s="45"/>
      <c r="BUF7" s="45"/>
      <c r="BUG7" s="45"/>
      <c r="BUH7" s="45"/>
      <c r="BUI7" s="45"/>
      <c r="BUJ7" s="45"/>
      <c r="BUK7" s="45"/>
      <c r="BUL7" s="45"/>
      <c r="BUM7" s="45"/>
      <c r="BUN7" s="45"/>
      <c r="BUO7" s="45"/>
      <c r="BUP7" s="45"/>
      <c r="BUQ7" s="45"/>
      <c r="BUR7" s="45"/>
      <c r="BUS7" s="45"/>
      <c r="BUT7" s="45"/>
      <c r="BUU7" s="45"/>
      <c r="BUV7" s="45"/>
      <c r="BUW7" s="45"/>
      <c r="BUX7" s="45"/>
      <c r="BUY7" s="45"/>
      <c r="BUZ7" s="45"/>
      <c r="BVA7" s="45"/>
      <c r="BVB7" s="45"/>
      <c r="BVC7" s="45"/>
      <c r="BVD7" s="45"/>
      <c r="BVE7" s="45"/>
      <c r="BVF7" s="45"/>
      <c r="BVG7" s="45"/>
      <c r="BVH7" s="45"/>
      <c r="BVI7" s="45"/>
      <c r="BVJ7" s="45"/>
      <c r="BVK7" s="45"/>
      <c r="BVL7" s="45"/>
      <c r="BVM7" s="45"/>
      <c r="BVN7" s="45"/>
      <c r="BVO7" s="45"/>
      <c r="BVP7" s="45"/>
      <c r="BVQ7" s="45"/>
      <c r="BVR7" s="45"/>
      <c r="BVS7" s="45"/>
      <c r="BVT7" s="45"/>
      <c r="BVU7" s="45"/>
      <c r="BVV7" s="45"/>
      <c r="BVW7" s="45"/>
      <c r="BVX7" s="45"/>
      <c r="BVY7" s="45"/>
      <c r="BVZ7" s="45"/>
      <c r="BWA7" s="45"/>
      <c r="BWB7" s="45"/>
      <c r="BWC7" s="45"/>
      <c r="BWD7" s="45"/>
      <c r="BWE7" s="45"/>
      <c r="BWF7" s="45"/>
      <c r="BWG7" s="45"/>
      <c r="BWH7" s="45"/>
      <c r="BWI7" s="45"/>
      <c r="BWJ7" s="45"/>
      <c r="BWK7" s="45"/>
      <c r="BWL7" s="45"/>
      <c r="BWM7" s="45"/>
      <c r="BWN7" s="45"/>
      <c r="BWO7" s="45"/>
      <c r="BWP7" s="45"/>
      <c r="BWQ7" s="45"/>
      <c r="BWR7" s="45"/>
      <c r="BWS7" s="45"/>
      <c r="BWT7" s="45"/>
      <c r="BWU7" s="45"/>
      <c r="BWV7" s="45"/>
      <c r="BWW7" s="45"/>
      <c r="BWX7" s="45"/>
      <c r="BWY7" s="45"/>
      <c r="BWZ7" s="45"/>
      <c r="BXA7" s="45"/>
      <c r="BXB7" s="45"/>
      <c r="BXC7" s="45"/>
      <c r="BXD7" s="45"/>
      <c r="BXE7" s="45"/>
      <c r="BXF7" s="45"/>
      <c r="BXG7" s="45"/>
      <c r="BXH7" s="45"/>
      <c r="BXI7" s="45"/>
      <c r="BXJ7" s="45"/>
      <c r="BXK7" s="45"/>
      <c r="BXL7" s="45"/>
      <c r="BXM7" s="45"/>
      <c r="BXN7" s="45"/>
      <c r="BXO7" s="45"/>
      <c r="BXP7" s="45"/>
      <c r="BXQ7" s="45"/>
      <c r="BXR7" s="45"/>
      <c r="BXS7" s="45"/>
      <c r="BXT7" s="45"/>
      <c r="BXU7" s="45"/>
      <c r="BXV7" s="45"/>
      <c r="BXW7" s="45"/>
      <c r="BXX7" s="45"/>
      <c r="BXY7" s="45"/>
      <c r="BXZ7" s="45"/>
      <c r="BYA7" s="45"/>
      <c r="BYB7" s="45"/>
      <c r="BYC7" s="45"/>
      <c r="BYD7" s="45"/>
      <c r="BYE7" s="45"/>
      <c r="BYF7" s="45"/>
      <c r="BYG7" s="45"/>
      <c r="BYH7" s="45"/>
      <c r="BYI7" s="45"/>
      <c r="BYJ7" s="45"/>
      <c r="BYK7" s="45"/>
      <c r="BYL7" s="45"/>
      <c r="BYM7" s="45"/>
      <c r="BYN7" s="45"/>
      <c r="BYO7" s="45"/>
      <c r="BYP7" s="45"/>
      <c r="BYQ7" s="45"/>
      <c r="BYR7" s="45"/>
      <c r="BYS7" s="45"/>
      <c r="BYT7" s="45"/>
      <c r="BYU7" s="45"/>
      <c r="BYV7" s="45"/>
      <c r="BYW7" s="45"/>
      <c r="BYX7" s="45"/>
      <c r="BYY7" s="45"/>
      <c r="BYZ7" s="45"/>
      <c r="BZA7" s="45"/>
      <c r="BZB7" s="45"/>
      <c r="BZC7" s="45"/>
      <c r="BZD7" s="45"/>
      <c r="BZE7" s="45"/>
      <c r="BZF7" s="45"/>
      <c r="BZG7" s="45"/>
      <c r="BZH7" s="45"/>
      <c r="BZI7" s="45"/>
      <c r="BZJ7" s="45"/>
      <c r="BZK7" s="45"/>
      <c r="BZL7" s="45"/>
      <c r="BZM7" s="45"/>
      <c r="BZN7" s="45"/>
      <c r="BZO7" s="45"/>
      <c r="BZP7" s="45"/>
      <c r="BZQ7" s="45"/>
      <c r="BZR7" s="45"/>
      <c r="BZS7" s="45"/>
      <c r="BZT7" s="45"/>
      <c r="BZU7" s="45"/>
      <c r="BZV7" s="45"/>
      <c r="BZW7" s="45"/>
      <c r="BZX7" s="45"/>
      <c r="BZY7" s="45"/>
      <c r="BZZ7" s="45"/>
      <c r="CAA7" s="45"/>
      <c r="CAB7" s="45"/>
      <c r="CAC7" s="45"/>
      <c r="CAD7" s="45"/>
      <c r="CAE7" s="45"/>
      <c r="CAF7" s="45"/>
      <c r="CAG7" s="45"/>
      <c r="CAH7" s="45"/>
      <c r="CAI7" s="45"/>
      <c r="CAJ7" s="45"/>
      <c r="CAK7" s="45"/>
      <c r="CAL7" s="45"/>
      <c r="CAM7" s="45"/>
      <c r="CAN7" s="45"/>
      <c r="CAO7" s="45"/>
      <c r="CAP7" s="45"/>
      <c r="CAQ7" s="45"/>
      <c r="CAR7" s="45"/>
      <c r="CAS7" s="45"/>
      <c r="CAT7" s="45"/>
      <c r="CAU7" s="45"/>
      <c r="CAV7" s="45"/>
      <c r="CAW7" s="45"/>
      <c r="CAX7" s="45"/>
      <c r="CAY7" s="45"/>
      <c r="CAZ7" s="45"/>
      <c r="CBA7" s="45"/>
      <c r="CBB7" s="45"/>
      <c r="CBC7" s="45"/>
      <c r="CBD7" s="45"/>
      <c r="CBE7" s="45"/>
      <c r="CBF7" s="45"/>
      <c r="CBG7" s="45"/>
      <c r="CBH7" s="45"/>
      <c r="CBI7" s="45"/>
      <c r="CBJ7" s="45"/>
      <c r="CBK7" s="45"/>
      <c r="CBL7" s="45"/>
      <c r="CBM7" s="45"/>
      <c r="CBN7" s="45"/>
      <c r="CBO7" s="45"/>
      <c r="CBP7" s="45"/>
      <c r="CBQ7" s="45"/>
      <c r="CBR7" s="45"/>
      <c r="CBS7" s="45"/>
      <c r="CBT7" s="45"/>
      <c r="CBU7" s="45"/>
      <c r="CBV7" s="45"/>
      <c r="CBW7" s="45"/>
      <c r="CBX7" s="45"/>
      <c r="CBY7" s="45"/>
      <c r="CBZ7" s="45"/>
      <c r="CCA7" s="45"/>
      <c r="CCB7" s="45"/>
      <c r="CCC7" s="45"/>
      <c r="CCD7" s="45"/>
      <c r="CCE7" s="45"/>
      <c r="CCF7" s="45"/>
      <c r="CCG7" s="45"/>
      <c r="CCH7" s="45"/>
      <c r="CCI7" s="45"/>
      <c r="CCJ7" s="45"/>
      <c r="CCK7" s="45"/>
      <c r="CCL7" s="45"/>
      <c r="CCM7" s="45"/>
      <c r="CCN7" s="45"/>
      <c r="CCO7" s="45"/>
      <c r="CCP7" s="45"/>
      <c r="CCQ7" s="45"/>
      <c r="CCR7" s="45"/>
      <c r="CCS7" s="45"/>
      <c r="CCT7" s="45"/>
      <c r="CCU7" s="45"/>
      <c r="CCV7" s="45"/>
      <c r="CCW7" s="45"/>
      <c r="CCX7" s="45"/>
      <c r="CCY7" s="45"/>
      <c r="CCZ7" s="45"/>
      <c r="CDA7" s="45"/>
      <c r="CDB7" s="45"/>
      <c r="CDC7" s="45"/>
      <c r="CDD7" s="45"/>
      <c r="CDE7" s="45"/>
      <c r="CDF7" s="45"/>
      <c r="CDG7" s="45"/>
      <c r="CDH7" s="45"/>
      <c r="CDI7" s="45"/>
      <c r="CDJ7" s="45"/>
      <c r="CDK7" s="45"/>
      <c r="CDL7" s="45"/>
      <c r="CDM7" s="45"/>
      <c r="CDN7" s="45"/>
      <c r="CDO7" s="45"/>
      <c r="CDP7" s="45"/>
      <c r="CDQ7" s="45"/>
      <c r="CDR7" s="45"/>
      <c r="CDS7" s="45"/>
      <c r="CDT7" s="45"/>
      <c r="CDU7" s="45"/>
      <c r="CDV7" s="45"/>
      <c r="CDW7" s="45"/>
      <c r="CDX7" s="45"/>
      <c r="CDY7" s="45"/>
      <c r="CDZ7" s="45"/>
      <c r="CEA7" s="45"/>
      <c r="CEB7" s="45"/>
      <c r="CEC7" s="45"/>
      <c r="CED7" s="45"/>
      <c r="CEE7" s="45"/>
      <c r="CEF7" s="45"/>
      <c r="CEG7" s="45"/>
      <c r="CEH7" s="45"/>
      <c r="CEI7" s="45"/>
      <c r="CEJ7" s="45"/>
      <c r="CEK7" s="45"/>
      <c r="CEL7" s="45"/>
      <c r="CEM7" s="45"/>
      <c r="CEN7" s="45"/>
      <c r="CEO7" s="45"/>
      <c r="CEP7" s="45"/>
      <c r="CEQ7" s="45"/>
      <c r="CER7" s="45"/>
      <c r="CES7" s="45"/>
    </row>
    <row r="8" spans="1:2177" ht="30" customHeight="1">
      <c r="B8" s="422"/>
      <c r="C8" s="419"/>
      <c r="D8" s="419"/>
      <c r="E8" s="462"/>
      <c r="F8" s="467" t="str" cm="1">
        <f t="array" ref="F8">_xlfn.IFS(OR(B8=ControlList!$B$23,B8=ControlList!$B$24,B8=ControlList!$B$25,B8=ControlList!$B$26,B8=ControlList!$B$27,B8=ControlList!$B$28,B8=ControlList!$B$29,B8=ControlList!$B$30,B8=ControlList!$B$35,B8=ControlList!$B$36,B8=ControlList!$B$37,B8=ControlList!$B$38,B8=ControlList!$B$39,B8=ControlList!$B$40,B8=ControlList!$B$42,B8=ControlList!$B$49),"Acres",OR(B8=ControlList!$B$31,B8=ControlList!$B$32,B8=ControlList!$B$33,AND(B8=ControlList!$B$44,C8=ControlList!$W$62),AND(B8=ControlList!$B$44,C8=ControlList!$W$63)),"km",OR(B8=ControlList!$B$34),"Acre feet",OR(B8=ControlList!$B$44,B8=ControlList!$B$46),"People",OR(B8=ControlList!$B$47),"Number",OR(AND(B8=ControlList!$B$45,C8=ControlList!$U$60)),"Acres mapped/modeled",OR(AND(B8=ControlList!$B$45,C8=ControlList!$U$61),AND(B8=ControlList!$B$45,C8=ControlList!$U$62)),"Acres Influenced",OR(B8=ControlList!$B$48,AND(B8=ControlList!$B$45,C8=ControlList!$U$63),AND(B8=ControlList!$B$44,C8=0),AND(B8=ControlList!$B$45,C8=0),B8=0)," ")</f>
        <v xml:space="preserve"> </v>
      </c>
      <c r="G8" s="463"/>
      <c r="H8" s="467" t="str" cm="1">
        <f t="array" ref="H8">_xlfn.IFS(OR(B8=ControlList!$B$23,B8=ControlList!$B$24,B8=ControlList!$B$25,B8=ControlList!$B$26,B8=ControlList!$B$27,B8=ControlList!$B$28,B8=ControlList!$B$29,B8=ControlList!$B$30,B8=ControlList!$B$35,B8=ControlList!$B$36,B8=ControlList!$B$37,B8=ControlList!$B$38,B8=ControlList!$B$39,B8=ControlList!$B$40,B8=ControlList!$B$42,B8=ControlList!$B$49),"Acres",OR(B8=ControlList!$B$31,B8=ControlList!$B$32,B8=ControlList!$B$33,AND(B8=ControlList!$B$44,C8=ControlList!$W$62),AND(B8=ControlList!$B$44,C8=ControlList!$W$63)),"km",OR(B8=ControlList!$B$34),"Acre feet",OR(B8=ControlList!$B$44,B8=ControlList!$B$46),"People",OR(B8=ControlList!$B$47),"Number",OR(AND(B8=ControlList!$B$45,C8=ControlList!$U$60)),"Acres mapped/modeled",OR(AND(B8=ControlList!$B$45,C8=ControlList!$U$61),AND(B8=ControlList!$B$45,C8=ControlList!$U$62)),"Acres Influenced",OR(B8=ControlList!$B$48,AND(B8=ControlList!$B$45,C8=ControlList!$U$63),AND(B8=ControlList!$B$44,C8=0),AND(B8=ControlList!$B$45,C8=0),B8=0)," ")</f>
        <v xml:space="preserve"> </v>
      </c>
      <c r="I8" s="423"/>
      <c r="J8" s="423"/>
      <c r="K8" s="466"/>
      <c r="L8" s="364" t="str">
        <f t="shared" ref="L8:L27" si="0">IF(K8=0," ",(K8/$K$28))</f>
        <v xml:space="preserve"> </v>
      </c>
      <c r="M8" s="363"/>
      <c r="N8" s="366" t="str">
        <f t="shared" ref="N8:N27" si="1">IF(M8=0," ",(M8/$M$28))</f>
        <v xml:space="preserve"> </v>
      </c>
      <c r="S8" s="2"/>
      <c r="T8" s="2"/>
      <c r="U8" s="2"/>
      <c r="V8" s="2"/>
      <c r="W8" s="2"/>
      <c r="X8" s="2"/>
      <c r="Y8" s="2"/>
      <c r="Z8" s="2"/>
    </row>
    <row r="9" spans="1:2177" ht="28.95" customHeight="1">
      <c r="B9" s="422"/>
      <c r="C9" s="419"/>
      <c r="D9" s="419"/>
      <c r="E9" s="463"/>
      <c r="F9" s="467" t="str" cm="1">
        <f t="array" ref="F9">_xlfn.IFS(OR(B9=ControlList!$B$23,B9=ControlList!$B$24,B9=ControlList!$B$25,B9=ControlList!$B$26,B9=ControlList!$B$27,B9=ControlList!$B$28,B9=ControlList!$B$29,B9=ControlList!$B$30,B9=ControlList!$B$35,B9=ControlList!$B$36,B9=ControlList!$B$37,B9=ControlList!$B$38,B9=ControlList!$B$39,B9=ControlList!$B$40,B9=ControlList!$B$42,B9=ControlList!$B$49),"Acres",OR(B9=ControlList!$B$31,B9=ControlList!$B$32,B9=ControlList!$B$33,AND(B9=ControlList!$B$44,C9=ControlList!$W$62),AND(B9=ControlList!$B$44,C9=ControlList!$W$63)),"km",OR(B9=ControlList!$B$34),"Acre feet",OR(B9=ControlList!$B$44,B9=ControlList!$B$46),"People",OR(B9=ControlList!$B$47),"Number",OR(AND(B9=ControlList!$B$45,C9=ControlList!$U$60)),"Acres mapped/modeled",OR(AND(B9=ControlList!$B$45,C9=ControlList!$U$61),AND(B9=ControlList!$B$45,C9=ControlList!$U$62)),"Acres Influenced",OR(B9=ControlList!$B$48,AND(B9=ControlList!$B$45,C9=ControlList!$U$63),AND(B9=ControlList!$B$44,C9=0),AND(B9=ControlList!$B$45,C9=0),B9=0)," ")</f>
        <v xml:space="preserve"> </v>
      </c>
      <c r="G9" s="463"/>
      <c r="H9" s="467" t="str" cm="1">
        <f t="array" ref="H9">_xlfn.IFS(OR(B9=ControlList!$B$23,B9=ControlList!$B$24,B9=ControlList!$B$25,B9=ControlList!$B$26,B9=ControlList!$B$27,B9=ControlList!$B$28,B9=ControlList!$B$29,B9=ControlList!$B$30,B9=ControlList!$B$35,B9=ControlList!$B$36,B9=ControlList!$B$37,B9=ControlList!$B$38,B9=ControlList!$B$39,B9=ControlList!$B$40,B9=ControlList!$B$42,B9=ControlList!$B$49),"Acres",OR(B9=ControlList!$B$31,B9=ControlList!$B$32,B9=ControlList!$B$33,AND(B9=ControlList!$B$44,C9=ControlList!$W$62),AND(B9=ControlList!$B$44,C9=ControlList!$W$63)),"km",OR(B9=ControlList!$B$34),"Acre feet",OR(B9=ControlList!$B$44,B9=ControlList!$B$46),"People",OR(B9=ControlList!$B$47),"Number",OR(AND(B9=ControlList!$B$45,C9=ControlList!$U$60)),"Acres mapped/modeled",OR(AND(B9=ControlList!$B$45,C9=ControlList!$U$61),AND(B9=ControlList!$B$45,C9=ControlList!$U$62)),"Acres Influenced",OR(B9=ControlList!$B$48,AND(B9=ControlList!$B$45,C9=ControlList!$U$63),AND(B9=ControlList!$B$44,C9=0),AND(B9=ControlList!$B$45,C9=0),B9=0)," ")</f>
        <v xml:space="preserve"> </v>
      </c>
      <c r="I9" s="423"/>
      <c r="J9" s="423"/>
      <c r="K9" s="466"/>
      <c r="L9" s="364" t="str">
        <f t="shared" si="0"/>
        <v xml:space="preserve"> </v>
      </c>
      <c r="M9" s="363"/>
      <c r="N9" s="366" t="str">
        <f t="shared" si="1"/>
        <v xml:space="preserve"> </v>
      </c>
      <c r="S9" s="2"/>
      <c r="T9" s="2"/>
      <c r="U9" s="2"/>
      <c r="V9" s="2"/>
      <c r="W9" s="2"/>
      <c r="X9" s="2"/>
      <c r="Y9" s="2"/>
      <c r="Z9" s="2"/>
    </row>
    <row r="10" spans="1:2177" ht="28.95" customHeight="1">
      <c r="B10" s="422"/>
      <c r="C10" s="419"/>
      <c r="D10" s="419"/>
      <c r="E10" s="463"/>
      <c r="F10" s="467" t="str" cm="1">
        <f t="array" ref="F10">_xlfn.IFS(OR(B10=ControlList!$B$23,B10=ControlList!$B$24,B10=ControlList!$B$25,B10=ControlList!$B$26,B10=ControlList!$B$27,B10=ControlList!$B$28,B10=ControlList!$B$29,B10=ControlList!$B$30,B10=ControlList!$B$35,B10=ControlList!$B$36,B10=ControlList!$B$37,B10=ControlList!$B$38,B10=ControlList!$B$39,B10=ControlList!$B$40,B10=ControlList!$B$42,B10=ControlList!$B$49),"Acres",OR(B10=ControlList!$B$31,B10=ControlList!$B$32,B10=ControlList!$B$33,AND(B10=ControlList!$B$44,C10=ControlList!$W$62),AND(B10=ControlList!$B$44,C10=ControlList!$W$63)),"km",OR(B10=ControlList!$B$34),"Acre feet",OR(B10=ControlList!$B$44,B10=ControlList!$B$46),"People",OR(B10=ControlList!$B$47),"Number",OR(AND(B10=ControlList!$B$45,C10=ControlList!$U$60)),"Acres mapped/modeled",OR(AND(B10=ControlList!$B$45,C10=ControlList!$U$61),AND(B10=ControlList!$B$45,C10=ControlList!$U$62)),"Acres Influenced",OR(B10=ControlList!$B$48,AND(B10=ControlList!$B$45,C10=ControlList!$U$63),AND(B10=ControlList!$B$44,C10=0),AND(B10=ControlList!$B$45,C10=0),B10=0)," ")</f>
        <v xml:space="preserve"> </v>
      </c>
      <c r="G10" s="463"/>
      <c r="H10" s="467" t="str" cm="1">
        <f t="array" ref="H10">_xlfn.IFS(OR(B10=ControlList!$B$23,B10=ControlList!$B$24,B10=ControlList!$B$25,B10=ControlList!$B$26,B10=ControlList!$B$27,B10=ControlList!$B$28,B10=ControlList!$B$29,B10=ControlList!$B$30,B10=ControlList!$B$35,B10=ControlList!$B$36,B10=ControlList!$B$37,B10=ControlList!$B$38,B10=ControlList!$B$39,B10=ControlList!$B$40,B10=ControlList!$B$42,B10=ControlList!$B$49),"Acres",OR(B10=ControlList!$B$31,B10=ControlList!$B$32,B10=ControlList!$B$33,AND(B10=ControlList!$B$44,C10=ControlList!$W$62),AND(B10=ControlList!$B$44,C10=ControlList!$W$63)),"km",OR(B10=ControlList!$B$34),"Acre feet",OR(B10=ControlList!$B$44,B10=ControlList!$B$46),"People",OR(B10=ControlList!$B$47),"Number",OR(AND(B10=ControlList!$B$45,C10=ControlList!$U$60)),"Acres mapped/modeled",OR(AND(B10=ControlList!$B$45,C10=ControlList!$U$61),AND(B10=ControlList!$B$45,C10=ControlList!$U$62)),"Acres Influenced",OR(B10=ControlList!$B$48,AND(B10=ControlList!$B$45,C10=ControlList!$U$63),AND(B10=ControlList!$B$44,C10=0),AND(B10=ControlList!$B$45,C10=0),B10=0)," ")</f>
        <v xml:space="preserve"> </v>
      </c>
      <c r="I10" s="423"/>
      <c r="J10" s="423"/>
      <c r="K10" s="466"/>
      <c r="L10" s="364" t="str">
        <f t="shared" si="0"/>
        <v xml:space="preserve"> </v>
      </c>
      <c r="M10" s="363"/>
      <c r="N10" s="366" t="str">
        <f t="shared" si="1"/>
        <v xml:space="preserve"> </v>
      </c>
      <c r="S10" s="2"/>
      <c r="T10" s="2"/>
      <c r="U10" s="2"/>
      <c r="V10" s="2"/>
      <c r="W10" s="2"/>
      <c r="X10" s="2"/>
      <c r="Y10" s="2"/>
      <c r="Z10" s="2"/>
    </row>
    <row r="11" spans="1:2177" ht="28.95" customHeight="1">
      <c r="B11" s="422"/>
      <c r="C11" s="419"/>
      <c r="D11" s="419"/>
      <c r="E11" s="463"/>
      <c r="F11" s="467" t="str" cm="1">
        <f t="array" ref="F11">_xlfn.IFS(OR(B11=ControlList!$B$23,B11=ControlList!$B$24,B11=ControlList!$B$25,B11=ControlList!$B$26,B11=ControlList!$B$27,B11=ControlList!$B$28,B11=ControlList!$B$29,B11=ControlList!$B$30,B11=ControlList!$B$35,B11=ControlList!$B$36,B11=ControlList!$B$37,B11=ControlList!$B$38,B11=ControlList!$B$39,B11=ControlList!$B$40,B11=ControlList!$B$42,B11=ControlList!$B$49),"Acres",OR(B11=ControlList!$B$31,B11=ControlList!$B$32,B11=ControlList!$B$33,AND(B11=ControlList!$B$44,C11=ControlList!$W$62),AND(B11=ControlList!$B$44,C11=ControlList!$W$63)),"km",OR(B11=ControlList!$B$34),"Acre feet",OR(B11=ControlList!$B$44,B11=ControlList!$B$46),"People",OR(B11=ControlList!$B$47),"Number",OR(AND(B11=ControlList!$B$45,C11=ControlList!$U$60)),"Acres mapped/modeled",OR(AND(B11=ControlList!$B$45,C11=ControlList!$U$61),AND(B11=ControlList!$B$45,C11=ControlList!$U$62)),"Acres Influenced",OR(B11=ControlList!$B$48,AND(B11=ControlList!$B$45,C11=ControlList!$U$63),AND(B11=ControlList!$B$44,C11=0),AND(B11=ControlList!$B$45,C11=0),B11=0)," ")</f>
        <v xml:space="preserve"> </v>
      </c>
      <c r="G11" s="463"/>
      <c r="H11" s="467" t="str" cm="1">
        <f t="array" ref="H11">_xlfn.IFS(OR(B11=ControlList!$B$23,B11=ControlList!$B$24,B11=ControlList!$B$25,B11=ControlList!$B$26,B11=ControlList!$B$27,B11=ControlList!$B$28,B11=ControlList!$B$29,B11=ControlList!$B$30,B11=ControlList!$B$35,B11=ControlList!$B$36,B11=ControlList!$B$37,B11=ControlList!$B$38,B11=ControlList!$B$39,B11=ControlList!$B$40,B11=ControlList!$B$42,B11=ControlList!$B$49),"Acres",OR(B11=ControlList!$B$31,B11=ControlList!$B$32,B11=ControlList!$B$33,AND(B11=ControlList!$B$44,C11=ControlList!$W$62),AND(B11=ControlList!$B$44,C11=ControlList!$W$63)),"km",OR(B11=ControlList!$B$34),"Acre feet",OR(B11=ControlList!$B$44,B11=ControlList!$B$46),"People",OR(B11=ControlList!$B$47),"Number",OR(AND(B11=ControlList!$B$45,C11=ControlList!$U$60)),"Acres mapped/modeled",OR(AND(B11=ControlList!$B$45,C11=ControlList!$U$61),AND(B11=ControlList!$B$45,C11=ControlList!$U$62)),"Acres Influenced",OR(B11=ControlList!$B$48,AND(B11=ControlList!$B$45,C11=ControlList!$U$63),AND(B11=ControlList!$B$44,C11=0),AND(B11=ControlList!$B$45,C11=0),B11=0)," ")</f>
        <v xml:space="preserve"> </v>
      </c>
      <c r="I11" s="423"/>
      <c r="J11" s="423"/>
      <c r="K11" s="466"/>
      <c r="L11" s="364" t="str">
        <f t="shared" si="0"/>
        <v xml:space="preserve"> </v>
      </c>
      <c r="M11" s="363"/>
      <c r="N11" s="366" t="str">
        <f t="shared" si="1"/>
        <v xml:space="preserve"> </v>
      </c>
      <c r="S11" s="2"/>
      <c r="T11" s="2"/>
      <c r="U11" s="2"/>
      <c r="V11" s="2"/>
      <c r="W11" s="2"/>
      <c r="X11" s="2"/>
      <c r="Y11" s="2"/>
      <c r="Z11" s="2"/>
    </row>
    <row r="12" spans="1:2177" ht="28.95" customHeight="1">
      <c r="B12" s="422"/>
      <c r="C12" s="419"/>
      <c r="D12" s="419"/>
      <c r="E12" s="463"/>
      <c r="F12" s="467" t="str" cm="1">
        <f t="array" ref="F12">_xlfn.IFS(OR(B12=ControlList!$B$23,B12=ControlList!$B$24,B12=ControlList!$B$25,B12=ControlList!$B$26,B12=ControlList!$B$27,B12=ControlList!$B$28,B12=ControlList!$B$29,B12=ControlList!$B$30,B12=ControlList!$B$35,B12=ControlList!$B$36,B12=ControlList!$B$37,B12=ControlList!$B$38,B12=ControlList!$B$39,B12=ControlList!$B$40,B12=ControlList!$B$42,B12=ControlList!$B$49),"Acres",OR(B12=ControlList!$B$31,B12=ControlList!$B$32,B12=ControlList!$B$33,AND(B12=ControlList!$B$44,C12=ControlList!$W$62),AND(B12=ControlList!$B$44,C12=ControlList!$W$63)),"km",OR(B12=ControlList!$B$34),"Acre feet",OR(B12=ControlList!$B$44,B12=ControlList!$B$46),"People",OR(B12=ControlList!$B$47),"Number",OR(AND(B12=ControlList!$B$45,C12=ControlList!$U$60)),"Acres mapped/modeled",OR(AND(B12=ControlList!$B$45,C12=ControlList!$U$61),AND(B12=ControlList!$B$45,C12=ControlList!$U$62)),"Acres Influenced",OR(B12=ControlList!$B$48,AND(B12=ControlList!$B$45,C12=ControlList!$U$63),AND(B12=ControlList!$B$44,C12=0),AND(B12=ControlList!$B$45,C12=0),B12=0)," ")</f>
        <v xml:space="preserve"> </v>
      </c>
      <c r="G12" s="463"/>
      <c r="H12" s="467" t="str" cm="1">
        <f t="array" ref="H12">_xlfn.IFS(OR(B12=ControlList!$B$23,B12=ControlList!$B$24,B12=ControlList!$B$25,B12=ControlList!$B$26,B12=ControlList!$B$27,B12=ControlList!$B$28,B12=ControlList!$B$29,B12=ControlList!$B$30,B12=ControlList!$B$35,B12=ControlList!$B$36,B12=ControlList!$B$37,B12=ControlList!$B$38,B12=ControlList!$B$39,B12=ControlList!$B$40,B12=ControlList!$B$42,B12=ControlList!$B$49),"Acres",OR(B12=ControlList!$B$31,B12=ControlList!$B$32,B12=ControlList!$B$33,AND(B12=ControlList!$B$44,C12=ControlList!$W$62),AND(B12=ControlList!$B$44,C12=ControlList!$W$63)),"km",OR(B12=ControlList!$B$34),"Acre feet",OR(B12=ControlList!$B$44,B12=ControlList!$B$46),"People",OR(B12=ControlList!$B$47),"Number",OR(AND(B12=ControlList!$B$45,C12=ControlList!$U$60)),"Acres mapped/modeled",OR(AND(B12=ControlList!$B$45,C12=ControlList!$U$61),AND(B12=ControlList!$B$45,C12=ControlList!$U$62)),"Acres Influenced",OR(B12=ControlList!$B$48,AND(B12=ControlList!$B$45,C12=ControlList!$U$63),AND(B12=ControlList!$B$44,C12=0),AND(B12=ControlList!$B$45,C12=0),B12=0)," ")</f>
        <v xml:space="preserve"> </v>
      </c>
      <c r="I12" s="423"/>
      <c r="J12" s="423"/>
      <c r="K12" s="466"/>
      <c r="L12" s="364" t="str">
        <f t="shared" si="0"/>
        <v xml:space="preserve"> </v>
      </c>
      <c r="M12" s="363"/>
      <c r="N12" s="366" t="str">
        <f t="shared" si="1"/>
        <v xml:space="preserve"> </v>
      </c>
      <c r="S12" s="2"/>
      <c r="T12" s="2"/>
      <c r="U12" s="2"/>
      <c r="V12" s="2"/>
      <c r="W12" s="2"/>
      <c r="X12" s="2"/>
      <c r="Y12" s="2"/>
      <c r="Z12" s="2"/>
    </row>
    <row r="13" spans="1:2177" ht="28.95" customHeight="1">
      <c r="B13" s="422"/>
      <c r="C13" s="419"/>
      <c r="D13" s="419"/>
      <c r="E13" s="463"/>
      <c r="F13" s="467" t="str" cm="1">
        <f t="array" ref="F13">_xlfn.IFS(OR(B13=ControlList!$B$23,B13=ControlList!$B$24,B13=ControlList!$B$25,B13=ControlList!$B$26,B13=ControlList!$B$27,B13=ControlList!$B$28,B13=ControlList!$B$29,B13=ControlList!$B$30,B13=ControlList!$B$35,B13=ControlList!$B$36,B13=ControlList!$B$37,B13=ControlList!$B$38,B13=ControlList!$B$39,B13=ControlList!$B$40,B13=ControlList!$B$42,B13=ControlList!$B$49),"Acres",OR(B13=ControlList!$B$31,B13=ControlList!$B$32,B13=ControlList!$B$33,AND(B13=ControlList!$B$44,C13=ControlList!$W$62),AND(B13=ControlList!$B$44,C13=ControlList!$W$63)),"km",OR(B13=ControlList!$B$34),"Acre feet",OR(B13=ControlList!$B$44,B13=ControlList!$B$46),"People",OR(B13=ControlList!$B$47),"Number",OR(AND(B13=ControlList!$B$45,C13=ControlList!$U$60)),"Acres mapped/modeled",OR(AND(B13=ControlList!$B$45,C13=ControlList!$U$61),AND(B13=ControlList!$B$45,C13=ControlList!$U$62)),"Acres Influenced",OR(B13=ControlList!$B$48,AND(B13=ControlList!$B$45,C13=ControlList!$U$63),AND(B13=ControlList!$B$44,C13=0),AND(B13=ControlList!$B$45,C13=0),B13=0)," ")</f>
        <v xml:space="preserve"> </v>
      </c>
      <c r="G13" s="463"/>
      <c r="H13" s="467" t="str" cm="1">
        <f t="array" ref="H13">_xlfn.IFS(OR(B13=ControlList!$B$23,B13=ControlList!$B$24,B13=ControlList!$B$25,B13=ControlList!$B$26,B13=ControlList!$B$27,B13=ControlList!$B$28,B13=ControlList!$B$29,B13=ControlList!$B$30,B13=ControlList!$B$35,B13=ControlList!$B$36,B13=ControlList!$B$37,B13=ControlList!$B$38,B13=ControlList!$B$39,B13=ControlList!$B$40,B13=ControlList!$B$42,B13=ControlList!$B$49),"Acres",OR(B13=ControlList!$B$31,B13=ControlList!$B$32,B13=ControlList!$B$33,AND(B13=ControlList!$B$44,C13=ControlList!$W$62),AND(B13=ControlList!$B$44,C13=ControlList!$W$63)),"km",OR(B13=ControlList!$B$34),"Acre feet",OR(B13=ControlList!$B$44,B13=ControlList!$B$46),"People",OR(B13=ControlList!$B$47),"Number",OR(AND(B13=ControlList!$B$45,C13=ControlList!$U$60)),"Acres mapped/modeled",OR(AND(B13=ControlList!$B$45,C13=ControlList!$U$61),AND(B13=ControlList!$B$45,C13=ControlList!$U$62)),"Acres Influenced",OR(B13=ControlList!$B$48,AND(B13=ControlList!$B$45,C13=ControlList!$U$63),AND(B13=ControlList!$B$44,C13=0),AND(B13=ControlList!$B$45,C13=0),B13=0)," ")</f>
        <v xml:space="preserve"> </v>
      </c>
      <c r="I13" s="423"/>
      <c r="J13" s="423"/>
      <c r="K13" s="466"/>
      <c r="L13" s="364" t="str">
        <f t="shared" si="0"/>
        <v xml:space="preserve"> </v>
      </c>
      <c r="M13" s="363"/>
      <c r="N13" s="366" t="str">
        <f t="shared" si="1"/>
        <v xml:space="preserve"> </v>
      </c>
      <c r="S13" s="2"/>
      <c r="T13" s="2"/>
      <c r="U13" s="2"/>
      <c r="V13" s="2"/>
      <c r="W13" s="2"/>
      <c r="X13" s="2"/>
      <c r="Y13" s="2"/>
      <c r="Z13" s="2"/>
    </row>
    <row r="14" spans="1:2177" ht="28.95" customHeight="1">
      <c r="B14" s="422"/>
      <c r="C14" s="419"/>
      <c r="D14" s="419"/>
      <c r="E14" s="463"/>
      <c r="F14" s="467" t="str" cm="1">
        <f t="array" ref="F14">_xlfn.IFS(OR(B14=ControlList!$B$23,B14=ControlList!$B$24,B14=ControlList!$B$25,B14=ControlList!$B$26,B14=ControlList!$B$27,B14=ControlList!$B$28,B14=ControlList!$B$29,B14=ControlList!$B$30,B14=ControlList!$B$35,B14=ControlList!$B$36,B14=ControlList!$B$37,B14=ControlList!$B$38,B14=ControlList!$B$39,B14=ControlList!$B$40,B14=ControlList!$B$42,B14=ControlList!$B$49),"Acres",OR(B14=ControlList!$B$31,B14=ControlList!$B$32,B14=ControlList!$B$33,AND(B14=ControlList!$B$44,C14=ControlList!$W$62),AND(B14=ControlList!$B$44,C14=ControlList!$W$63)),"km",OR(B14=ControlList!$B$34),"Acre feet",OR(B14=ControlList!$B$44,B14=ControlList!$B$46),"People",OR(B14=ControlList!$B$47),"Number",OR(AND(B14=ControlList!$B$45,C14=ControlList!$U$60)),"Acres mapped/modeled",OR(AND(B14=ControlList!$B$45,C14=ControlList!$U$61),AND(B14=ControlList!$B$45,C14=ControlList!$U$62)),"Acres Influenced",OR(B14=ControlList!$B$48,AND(B14=ControlList!$B$45,C14=ControlList!$U$63),AND(B14=ControlList!$B$44,C14=0),AND(B14=ControlList!$B$45,C14=0),B14=0)," ")</f>
        <v xml:space="preserve"> </v>
      </c>
      <c r="G14" s="463"/>
      <c r="H14" s="467" t="str" cm="1">
        <f t="array" ref="H14">_xlfn.IFS(OR(B14=ControlList!$B$23,B14=ControlList!$B$24,B14=ControlList!$B$25,B14=ControlList!$B$26,B14=ControlList!$B$27,B14=ControlList!$B$28,B14=ControlList!$B$29,B14=ControlList!$B$30,B14=ControlList!$B$35,B14=ControlList!$B$36,B14=ControlList!$B$37,B14=ControlList!$B$38,B14=ControlList!$B$39,B14=ControlList!$B$40,B14=ControlList!$B$42,B14=ControlList!$B$49),"Acres",OR(B14=ControlList!$B$31,B14=ControlList!$B$32,B14=ControlList!$B$33,AND(B14=ControlList!$B$44,C14=ControlList!$W$62),AND(B14=ControlList!$B$44,C14=ControlList!$W$63)),"km",OR(B14=ControlList!$B$34),"Acre feet",OR(B14=ControlList!$B$44,B14=ControlList!$B$46),"People",OR(B14=ControlList!$B$47),"Number",OR(AND(B14=ControlList!$B$45,C14=ControlList!$U$60)),"Acres mapped/modeled",OR(AND(B14=ControlList!$B$45,C14=ControlList!$U$61),AND(B14=ControlList!$B$45,C14=ControlList!$U$62)),"Acres Influenced",OR(B14=ControlList!$B$48,AND(B14=ControlList!$B$45,C14=ControlList!$U$63),AND(B14=ControlList!$B$44,C14=0),AND(B14=ControlList!$B$45,C14=0),B14=0)," ")</f>
        <v xml:space="preserve"> </v>
      </c>
      <c r="I14" s="423"/>
      <c r="J14" s="423"/>
      <c r="K14" s="466"/>
      <c r="L14" s="364" t="str">
        <f t="shared" si="0"/>
        <v xml:space="preserve"> </v>
      </c>
      <c r="M14" s="363"/>
      <c r="N14" s="366" t="str">
        <f t="shared" si="1"/>
        <v xml:space="preserve"> </v>
      </c>
      <c r="S14" s="2"/>
      <c r="T14" s="2"/>
      <c r="U14" s="2"/>
      <c r="V14" s="2"/>
      <c r="W14" s="2"/>
      <c r="X14" s="2"/>
      <c r="Y14" s="2"/>
      <c r="Z14" s="2"/>
    </row>
    <row r="15" spans="1:2177" ht="28.95" customHeight="1">
      <c r="B15" s="422"/>
      <c r="C15" s="419"/>
      <c r="D15" s="420"/>
      <c r="E15" s="463"/>
      <c r="F15" s="467" t="str" cm="1">
        <f t="array" ref="F15">_xlfn.IFS(OR(B15=ControlList!$B$23,B15=ControlList!$B$24,B15=ControlList!$B$25,B15=ControlList!$B$26,B15=ControlList!$B$27,B15=ControlList!$B$28,B15=ControlList!$B$29,B15=ControlList!$B$30,B15=ControlList!$B$35,B15=ControlList!$B$36,B15=ControlList!$B$37,B15=ControlList!$B$38,B15=ControlList!$B$39,B15=ControlList!$B$40,B15=ControlList!$B$42,B15=ControlList!$B$49),"Acres",OR(B15=ControlList!$B$31,B15=ControlList!$B$32,B15=ControlList!$B$33,AND(B15=ControlList!$B$44,C15=ControlList!$W$62),AND(B15=ControlList!$B$44,C15=ControlList!$W$63)),"km",OR(B15=ControlList!$B$34),"Acre feet",OR(B15=ControlList!$B$44,B15=ControlList!$B$46),"People",OR(B15=ControlList!$B$47),"Number",OR(AND(B15=ControlList!$B$45,C15=ControlList!$U$60)),"Acres mapped/modeled",OR(AND(B15=ControlList!$B$45,C15=ControlList!$U$61),AND(B15=ControlList!$B$45,C15=ControlList!$U$62)),"Acres Influenced",OR(B15=ControlList!$B$48,AND(B15=ControlList!$B$45,C15=ControlList!$U$63),AND(B15=ControlList!$B$44,C15=0),AND(B15=ControlList!$B$45,C15=0),B15=0)," ")</f>
        <v xml:space="preserve"> </v>
      </c>
      <c r="G15" s="465"/>
      <c r="H15" s="467" t="str" cm="1">
        <f t="array" ref="H15">_xlfn.IFS(OR(B15=ControlList!$B$23,B15=ControlList!$B$24,B15=ControlList!$B$25,B15=ControlList!$B$26,B15=ControlList!$B$27,B15=ControlList!$B$28,B15=ControlList!$B$29,B15=ControlList!$B$30,B15=ControlList!$B$35,B15=ControlList!$B$36,B15=ControlList!$B$37,B15=ControlList!$B$38,B15=ControlList!$B$39,B15=ControlList!$B$40,B15=ControlList!$B$42,B15=ControlList!$B$49),"Acres",OR(B15=ControlList!$B$31,B15=ControlList!$B$32,B15=ControlList!$B$33,AND(B15=ControlList!$B$44,C15=ControlList!$W$62),AND(B15=ControlList!$B$44,C15=ControlList!$W$63)),"km",OR(B15=ControlList!$B$34),"Acre feet",OR(B15=ControlList!$B$44,B15=ControlList!$B$46),"People",OR(B15=ControlList!$B$47),"Number",OR(AND(B15=ControlList!$B$45,C15=ControlList!$U$60)),"Acres mapped/modeled",OR(AND(B15=ControlList!$B$45,C15=ControlList!$U$61),AND(B15=ControlList!$B$45,C15=ControlList!$U$62)),"Acres Influenced",OR(B15=ControlList!$B$48,AND(B15=ControlList!$B$45,C15=ControlList!$U$63),AND(B15=ControlList!$B$44,C15=0),AND(B15=ControlList!$B$45,C15=0),B15=0)," ")</f>
        <v xml:space="preserve"> </v>
      </c>
      <c r="I15" s="424"/>
      <c r="J15" s="424"/>
      <c r="K15" s="466"/>
      <c r="L15" s="364" t="str">
        <f t="shared" si="0"/>
        <v xml:space="preserve"> </v>
      </c>
      <c r="M15" s="363"/>
      <c r="N15" s="366" t="str">
        <f t="shared" si="1"/>
        <v xml:space="preserve"> </v>
      </c>
      <c r="S15" s="2"/>
      <c r="T15" s="2"/>
      <c r="U15" s="2"/>
      <c r="V15" s="2"/>
      <c r="W15" s="2"/>
      <c r="X15" s="2"/>
      <c r="Y15" s="2"/>
      <c r="Z15" s="2"/>
    </row>
    <row r="16" spans="1:2177" ht="28.95" customHeight="1">
      <c r="B16" s="422"/>
      <c r="C16" s="419"/>
      <c r="D16" s="420"/>
      <c r="E16" s="463"/>
      <c r="F16" s="467" t="str" cm="1">
        <f t="array" ref="F16">_xlfn.IFS(OR(B16=ControlList!$B$23,B16=ControlList!$B$24,B16=ControlList!$B$25,B16=ControlList!$B$26,B16=ControlList!$B$27,B16=ControlList!$B$28,B16=ControlList!$B$29,B16=ControlList!$B$30,B16=ControlList!$B$35,B16=ControlList!$B$36,B16=ControlList!$B$37,B16=ControlList!$B$38,B16=ControlList!$B$39,B16=ControlList!$B$40,B16=ControlList!$B$42,B16=ControlList!$B$49),"Acres",OR(B16=ControlList!$B$31,B16=ControlList!$B$32,B16=ControlList!$B$33,AND(B16=ControlList!$B$44,C16=ControlList!$W$62),AND(B16=ControlList!$B$44,C16=ControlList!$W$63)),"km",OR(B16=ControlList!$B$34),"Acre feet",OR(B16=ControlList!$B$44,B16=ControlList!$B$46),"People",OR(B16=ControlList!$B$47),"Number",OR(AND(B16=ControlList!$B$45,C16=ControlList!$U$60)),"Acres mapped/modeled",OR(AND(B16=ControlList!$B$45,C16=ControlList!$U$61),AND(B16=ControlList!$B$45,C16=ControlList!$U$62)),"Acres Influenced",OR(B16=ControlList!$B$48,AND(B16=ControlList!$B$45,C16=ControlList!$U$63),AND(B16=ControlList!$B$44,C16=0),AND(B16=ControlList!$B$45,C16=0),B16=0)," ")</f>
        <v xml:space="preserve"> </v>
      </c>
      <c r="G16" s="465"/>
      <c r="H16" s="467" t="str" cm="1">
        <f t="array" ref="H16">_xlfn.IFS(OR(B16=ControlList!$B$23,B16=ControlList!$B$24,B16=ControlList!$B$25,B16=ControlList!$B$26,B16=ControlList!$B$27,B16=ControlList!$B$28,B16=ControlList!$B$29,B16=ControlList!$B$30,B16=ControlList!$B$35,B16=ControlList!$B$36,B16=ControlList!$B$37,B16=ControlList!$B$38,B16=ControlList!$B$39,B16=ControlList!$B$40,B16=ControlList!$B$42,B16=ControlList!$B$49),"Acres",OR(B16=ControlList!$B$31,B16=ControlList!$B$32,B16=ControlList!$B$33,AND(B16=ControlList!$B$44,C16=ControlList!$W$62),AND(B16=ControlList!$B$44,C16=ControlList!$W$63)),"km",OR(B16=ControlList!$B$34),"Acre feet",OR(B16=ControlList!$B$44,B16=ControlList!$B$46),"People",OR(B16=ControlList!$B$47),"Number",OR(AND(B16=ControlList!$B$45,C16=ControlList!$U$60)),"Acres mapped/modeled",OR(AND(B16=ControlList!$B$45,C16=ControlList!$U$61),AND(B16=ControlList!$B$45,C16=ControlList!$U$62)),"Acres Influenced",OR(B16=ControlList!$B$48,AND(B16=ControlList!$B$45,C16=ControlList!$U$63),AND(B16=ControlList!$B$44,C16=0),AND(B16=ControlList!$B$45,C16=0),B16=0)," ")</f>
        <v xml:space="preserve"> </v>
      </c>
      <c r="I16" s="424"/>
      <c r="J16" s="424"/>
      <c r="K16" s="466"/>
      <c r="L16" s="364" t="str">
        <f t="shared" si="0"/>
        <v xml:space="preserve"> </v>
      </c>
      <c r="M16" s="363"/>
      <c r="N16" s="366" t="str">
        <f t="shared" si="1"/>
        <v xml:space="preserve"> </v>
      </c>
      <c r="S16" s="2"/>
      <c r="T16" s="2"/>
      <c r="U16" s="2"/>
      <c r="V16" s="2"/>
      <c r="W16" s="2"/>
      <c r="X16" s="2"/>
      <c r="Y16" s="2"/>
      <c r="Z16" s="2"/>
    </row>
    <row r="17" spans="2:26" ht="28.95" customHeight="1">
      <c r="B17" s="422"/>
      <c r="C17" s="419"/>
      <c r="D17" s="419"/>
      <c r="E17" s="463"/>
      <c r="F17" s="467" t="str" cm="1">
        <f t="array" ref="F17">_xlfn.IFS(OR(B17=ControlList!$B$23,B17=ControlList!$B$24,B17=ControlList!$B$25,B17=ControlList!$B$26,B17=ControlList!$B$27,B17=ControlList!$B$28,B17=ControlList!$B$29,B17=ControlList!$B$30,B17=ControlList!$B$35,B17=ControlList!$B$36,B17=ControlList!$B$37,B17=ControlList!$B$38,B17=ControlList!$B$39,B17=ControlList!$B$40,B17=ControlList!$B$42,B17=ControlList!$B$49),"Acres",OR(B17=ControlList!$B$31,B17=ControlList!$B$32,B17=ControlList!$B$33,AND(B17=ControlList!$B$44,C17=ControlList!$W$62),AND(B17=ControlList!$B$44,C17=ControlList!$W$63)),"km",OR(B17=ControlList!$B$34),"Acre feet",OR(B17=ControlList!$B$44,B17=ControlList!$B$46),"People",OR(B17=ControlList!$B$47),"Number",OR(AND(B17=ControlList!$B$45,C17=ControlList!$U$60)),"Acres mapped/modeled",OR(AND(B17=ControlList!$B$45,C17=ControlList!$U$61),AND(B17=ControlList!$B$45,C17=ControlList!$U$62)),"Acres Influenced",OR(B17=ControlList!$B$48,AND(B17=ControlList!$B$45,C17=ControlList!$U$63),AND(B17=ControlList!$B$44,C17=0),AND(B17=ControlList!$B$45,C17=0),B17=0)," ")</f>
        <v xml:space="preserve"> </v>
      </c>
      <c r="G17" s="463"/>
      <c r="H17" s="467" t="str" cm="1">
        <f t="array" ref="H17">_xlfn.IFS(OR(B17=ControlList!$B$23,B17=ControlList!$B$24,B17=ControlList!$B$25,B17=ControlList!$B$26,B17=ControlList!$B$27,B17=ControlList!$B$28,B17=ControlList!$B$29,B17=ControlList!$B$30,B17=ControlList!$B$35,B17=ControlList!$B$36,B17=ControlList!$B$37,B17=ControlList!$B$38,B17=ControlList!$B$39,B17=ControlList!$B$40,B17=ControlList!$B$42,B17=ControlList!$B$49),"Acres",OR(B17=ControlList!$B$31,B17=ControlList!$B$32,B17=ControlList!$B$33,AND(B17=ControlList!$B$44,C17=ControlList!$W$62),AND(B17=ControlList!$B$44,C17=ControlList!$W$63)),"km",OR(B17=ControlList!$B$34),"Acre feet",OR(B17=ControlList!$B$44,B17=ControlList!$B$46),"People",OR(B17=ControlList!$B$47),"Number",OR(AND(B17=ControlList!$B$45,C17=ControlList!$U$60)),"Acres mapped/modeled",OR(AND(B17=ControlList!$B$45,C17=ControlList!$U$61),AND(B17=ControlList!$B$45,C17=ControlList!$U$62)),"Acres Influenced",OR(B17=ControlList!$B$48,AND(B17=ControlList!$B$45,C17=ControlList!$U$63),AND(B17=ControlList!$B$44,C17=0),AND(B17=ControlList!$B$45,C17=0),B17=0)," ")</f>
        <v xml:space="preserve"> </v>
      </c>
      <c r="I17" s="423"/>
      <c r="J17" s="423"/>
      <c r="K17" s="466"/>
      <c r="L17" s="364" t="str">
        <f t="shared" si="0"/>
        <v xml:space="preserve"> </v>
      </c>
      <c r="M17" s="363"/>
      <c r="N17" s="366" t="str">
        <f t="shared" si="1"/>
        <v xml:space="preserve"> </v>
      </c>
      <c r="S17" s="2"/>
      <c r="T17" s="2"/>
      <c r="U17" s="2"/>
      <c r="V17" s="2"/>
      <c r="W17" s="2"/>
      <c r="X17" s="2"/>
      <c r="Y17" s="2"/>
      <c r="Z17" s="2"/>
    </row>
    <row r="18" spans="2:26" ht="28.95" customHeight="1">
      <c r="B18" s="422"/>
      <c r="C18" s="419"/>
      <c r="D18" s="419"/>
      <c r="E18" s="463"/>
      <c r="F18" s="467" t="str" cm="1">
        <f t="array" ref="F18">_xlfn.IFS(OR(B18=ControlList!$B$23,B18=ControlList!$B$24,B18=ControlList!$B$25,B18=ControlList!$B$26,B18=ControlList!$B$27,B18=ControlList!$B$28,B18=ControlList!$B$29,B18=ControlList!$B$30,B18=ControlList!$B$35,B18=ControlList!$B$36,B18=ControlList!$B$37,B18=ControlList!$B$38,B18=ControlList!$B$39,B18=ControlList!$B$40,B18=ControlList!$B$42,B18=ControlList!$B$49),"Acres",OR(B18=ControlList!$B$31,B18=ControlList!$B$32,B18=ControlList!$B$33,AND(B18=ControlList!$B$44,C18=ControlList!$W$62),AND(B18=ControlList!$B$44,C18=ControlList!$W$63)),"km",OR(B18=ControlList!$B$34),"Acre feet",OR(B18=ControlList!$B$44,B18=ControlList!$B$46),"People",OR(B18=ControlList!$B$47),"Number",OR(AND(B18=ControlList!$B$45,C18=ControlList!$U$60)),"Acres mapped/modeled",OR(AND(B18=ControlList!$B$45,C18=ControlList!$U$61),AND(B18=ControlList!$B$45,C18=ControlList!$U$62)),"Acres Influenced",OR(B18=ControlList!$B$48,AND(B18=ControlList!$B$45,C18=ControlList!$U$63),AND(B18=ControlList!$B$44,C18=0),AND(B18=ControlList!$B$45,C18=0),B18=0)," ")</f>
        <v xml:space="preserve"> </v>
      </c>
      <c r="G18" s="463"/>
      <c r="H18" s="467" t="str" cm="1">
        <f t="array" ref="H18">_xlfn.IFS(OR(B18=ControlList!$B$23,B18=ControlList!$B$24,B18=ControlList!$B$25,B18=ControlList!$B$26,B18=ControlList!$B$27,B18=ControlList!$B$28,B18=ControlList!$B$29,B18=ControlList!$B$30,B18=ControlList!$B$35,B18=ControlList!$B$36,B18=ControlList!$B$37,B18=ControlList!$B$38,B18=ControlList!$B$39,B18=ControlList!$B$40,B18=ControlList!$B$42,B18=ControlList!$B$49),"Acres",OR(B18=ControlList!$B$31,B18=ControlList!$B$32,B18=ControlList!$B$33,AND(B18=ControlList!$B$44,C18=ControlList!$W$62),AND(B18=ControlList!$B$44,C18=ControlList!$W$63)),"km",OR(B18=ControlList!$B$34),"Acre feet",OR(B18=ControlList!$B$44,B18=ControlList!$B$46),"People",OR(B18=ControlList!$B$47),"Number",OR(AND(B18=ControlList!$B$45,C18=ControlList!$U$60)),"Acres mapped/modeled",OR(AND(B18=ControlList!$B$45,C18=ControlList!$U$61),AND(B18=ControlList!$B$45,C18=ControlList!$U$62)),"Acres Influenced",OR(B18=ControlList!$B$48,AND(B18=ControlList!$B$45,C18=ControlList!$U$63),AND(B18=ControlList!$B$44,C18=0),AND(B18=ControlList!$B$45,C18=0),B18=0)," ")</f>
        <v xml:space="preserve"> </v>
      </c>
      <c r="I18" s="423"/>
      <c r="J18" s="423"/>
      <c r="K18" s="466"/>
      <c r="L18" s="364" t="str">
        <f t="shared" si="0"/>
        <v xml:space="preserve"> </v>
      </c>
      <c r="M18" s="363"/>
      <c r="N18" s="366" t="str">
        <f t="shared" si="1"/>
        <v xml:space="preserve"> </v>
      </c>
      <c r="S18" s="2"/>
      <c r="T18" s="2"/>
      <c r="U18" s="2"/>
      <c r="V18" s="2"/>
      <c r="W18" s="2"/>
      <c r="X18" s="2"/>
      <c r="Y18" s="2"/>
      <c r="Z18" s="2"/>
    </row>
    <row r="19" spans="2:26" ht="28.95" customHeight="1">
      <c r="B19" s="422"/>
      <c r="C19" s="419"/>
      <c r="D19" s="419"/>
      <c r="E19" s="463"/>
      <c r="F19" s="467" t="str" cm="1">
        <f t="array" ref="F19">_xlfn.IFS(OR(B19=ControlList!$B$23,B19=ControlList!$B$24,B19=ControlList!$B$25,B19=ControlList!$B$26,B19=ControlList!$B$27,B19=ControlList!$B$28,B19=ControlList!$B$29,B19=ControlList!$B$30,B19=ControlList!$B$35,B19=ControlList!$B$36,B19=ControlList!$B$37,B19=ControlList!$B$38,B19=ControlList!$B$39,B19=ControlList!$B$40,B19=ControlList!$B$42,B19=ControlList!$B$49),"Acres",OR(B19=ControlList!$B$31,B19=ControlList!$B$32,B19=ControlList!$B$33,AND(B19=ControlList!$B$44,C19=ControlList!$W$62),AND(B19=ControlList!$B$44,C19=ControlList!$W$63)),"km",OR(B19=ControlList!$B$34),"Acre feet",OR(B19=ControlList!$B$44,B19=ControlList!$B$46),"People",OR(B19=ControlList!$B$47),"Number",OR(AND(B19=ControlList!$B$45,C19=ControlList!$U$60)),"Acres mapped/modeled",OR(AND(B19=ControlList!$B$45,C19=ControlList!$U$61),AND(B19=ControlList!$B$45,C19=ControlList!$U$62)),"Acres Influenced",OR(B19=ControlList!$B$48,AND(B19=ControlList!$B$45,C19=ControlList!$U$63),AND(B19=ControlList!$B$44,C19=0),AND(B19=ControlList!$B$45,C19=0),B19=0)," ")</f>
        <v xml:space="preserve"> </v>
      </c>
      <c r="G19" s="463"/>
      <c r="H19" s="467" t="str" cm="1">
        <f t="array" ref="H19">_xlfn.IFS(OR(B19=ControlList!$B$23,B19=ControlList!$B$24,B19=ControlList!$B$25,B19=ControlList!$B$26,B19=ControlList!$B$27,B19=ControlList!$B$28,B19=ControlList!$B$29,B19=ControlList!$B$30,B19=ControlList!$B$35,B19=ControlList!$B$36,B19=ControlList!$B$37,B19=ControlList!$B$38,B19=ControlList!$B$39,B19=ControlList!$B$40,B19=ControlList!$B$42,B19=ControlList!$B$49),"Acres",OR(B19=ControlList!$B$31,B19=ControlList!$B$32,B19=ControlList!$B$33,AND(B19=ControlList!$B$44,C19=ControlList!$W$62),AND(B19=ControlList!$B$44,C19=ControlList!$W$63)),"km",OR(B19=ControlList!$B$34),"Acre feet",OR(B19=ControlList!$B$44,B19=ControlList!$B$46),"People",OR(B19=ControlList!$B$47),"Number",OR(AND(B19=ControlList!$B$45,C19=ControlList!$U$60)),"Acres mapped/modeled",OR(AND(B19=ControlList!$B$45,C19=ControlList!$U$61),AND(B19=ControlList!$B$45,C19=ControlList!$U$62)),"Acres Influenced",OR(B19=ControlList!$B$48,AND(B19=ControlList!$B$45,C19=ControlList!$U$63),AND(B19=ControlList!$B$44,C19=0),AND(B19=ControlList!$B$45,C19=0),B19=0)," ")</f>
        <v xml:space="preserve"> </v>
      </c>
      <c r="I19" s="423"/>
      <c r="J19" s="423"/>
      <c r="K19" s="466"/>
      <c r="L19" s="364" t="str">
        <f t="shared" si="0"/>
        <v xml:space="preserve"> </v>
      </c>
      <c r="M19" s="363"/>
      <c r="N19" s="366" t="str">
        <f t="shared" si="1"/>
        <v xml:space="preserve"> </v>
      </c>
      <c r="S19" s="2"/>
      <c r="T19" s="2"/>
      <c r="U19" s="2"/>
      <c r="V19" s="2"/>
      <c r="W19" s="2"/>
      <c r="X19" s="2"/>
      <c r="Y19" s="2"/>
      <c r="Z19" s="2"/>
    </row>
    <row r="20" spans="2:26" ht="28.95" customHeight="1">
      <c r="B20" s="422"/>
      <c r="C20" s="419"/>
      <c r="D20" s="419"/>
      <c r="E20" s="463"/>
      <c r="F20" s="467" t="str" cm="1">
        <f t="array" ref="F20">_xlfn.IFS(OR(B20=ControlList!$B$23,B20=ControlList!$B$24,B20=ControlList!$B$25,B20=ControlList!$B$26,B20=ControlList!$B$27,B20=ControlList!$B$28,B20=ControlList!$B$29,B20=ControlList!$B$30,B20=ControlList!$B$35,B20=ControlList!$B$36,B20=ControlList!$B$37,B20=ControlList!$B$38,B20=ControlList!$B$39,B20=ControlList!$B$40,B20=ControlList!$B$42,B20=ControlList!$B$49),"Acres",OR(B20=ControlList!$B$31,B20=ControlList!$B$32,B20=ControlList!$B$33,AND(B20=ControlList!$B$44,C20=ControlList!$W$62),AND(B20=ControlList!$B$44,C20=ControlList!$W$63)),"km",OR(B20=ControlList!$B$34),"Acre feet",OR(B20=ControlList!$B$44,B20=ControlList!$B$46),"People",OR(B20=ControlList!$B$47),"Number",OR(AND(B20=ControlList!$B$45,C20=ControlList!$U$60)),"Acres mapped/modeled",OR(AND(B20=ControlList!$B$45,C20=ControlList!$U$61),AND(B20=ControlList!$B$45,C20=ControlList!$U$62)),"Acres Influenced",OR(B20=ControlList!$B$48,AND(B20=ControlList!$B$45,C20=ControlList!$U$63),AND(B20=ControlList!$B$44,C20=0),AND(B20=ControlList!$B$45,C20=0),B20=0)," ")</f>
        <v xml:space="preserve"> </v>
      </c>
      <c r="G20" s="463"/>
      <c r="H20" s="467" t="str" cm="1">
        <f t="array" ref="H20">_xlfn.IFS(OR(B20=ControlList!$B$23,B20=ControlList!$B$24,B20=ControlList!$B$25,B20=ControlList!$B$26,B20=ControlList!$B$27,B20=ControlList!$B$28,B20=ControlList!$B$29,B20=ControlList!$B$30,B20=ControlList!$B$35,B20=ControlList!$B$36,B20=ControlList!$B$37,B20=ControlList!$B$38,B20=ControlList!$B$39,B20=ControlList!$B$40,B20=ControlList!$B$42,B20=ControlList!$B$49),"Acres",OR(B20=ControlList!$B$31,B20=ControlList!$B$32,B20=ControlList!$B$33,AND(B20=ControlList!$B$44,C20=ControlList!$W$62),AND(B20=ControlList!$B$44,C20=ControlList!$W$63)),"km",OR(B20=ControlList!$B$34),"Acre feet",OR(B20=ControlList!$B$44,B20=ControlList!$B$46),"People",OR(B20=ControlList!$B$47),"Number",OR(AND(B20=ControlList!$B$45,C20=ControlList!$U$60)),"Acres mapped/modeled",OR(AND(B20=ControlList!$B$45,C20=ControlList!$U$61),AND(B20=ControlList!$B$45,C20=ControlList!$U$62)),"Acres Influenced",OR(B20=ControlList!$B$48,AND(B20=ControlList!$B$45,C20=ControlList!$U$63),AND(B20=ControlList!$B$44,C20=0),AND(B20=ControlList!$B$45,C20=0),B20=0)," ")</f>
        <v xml:space="preserve"> </v>
      </c>
      <c r="I20" s="423"/>
      <c r="J20" s="423"/>
      <c r="K20" s="466"/>
      <c r="L20" s="364" t="str">
        <f t="shared" si="0"/>
        <v xml:space="preserve"> </v>
      </c>
      <c r="M20" s="363"/>
      <c r="N20" s="366" t="str">
        <f t="shared" si="1"/>
        <v xml:space="preserve"> </v>
      </c>
      <c r="S20" s="2"/>
      <c r="T20" s="2"/>
      <c r="U20" s="2"/>
      <c r="V20" s="2"/>
      <c r="W20" s="2"/>
      <c r="X20" s="2"/>
      <c r="Y20" s="2"/>
      <c r="Z20" s="2"/>
    </row>
    <row r="21" spans="2:26" ht="28.95" customHeight="1">
      <c r="B21" s="422"/>
      <c r="C21" s="419"/>
      <c r="D21" s="419"/>
      <c r="E21" s="463"/>
      <c r="F21" s="467" t="str" cm="1">
        <f t="array" ref="F21">_xlfn.IFS(OR(B21=ControlList!$B$23,B21=ControlList!$B$24,B21=ControlList!$B$25,B21=ControlList!$B$26,B21=ControlList!$B$27,B21=ControlList!$B$28,B21=ControlList!$B$29,B21=ControlList!$B$30,B21=ControlList!$B$35,B21=ControlList!$B$36,B21=ControlList!$B$37,B21=ControlList!$B$38,B21=ControlList!$B$39,B21=ControlList!$B$40,B21=ControlList!$B$42,B21=ControlList!$B$49),"Acres",OR(B21=ControlList!$B$31,B21=ControlList!$B$32,B21=ControlList!$B$33,AND(B21=ControlList!$B$44,C21=ControlList!$W$62),AND(B21=ControlList!$B$44,C21=ControlList!$W$63)),"km",OR(B21=ControlList!$B$34),"Acre feet",OR(B21=ControlList!$B$44,B21=ControlList!$B$46),"People",OR(B21=ControlList!$B$47),"Number",OR(AND(B21=ControlList!$B$45,C21=ControlList!$U$60)),"Acres mapped/modeled",OR(AND(B21=ControlList!$B$45,C21=ControlList!$U$61),AND(B21=ControlList!$B$45,C21=ControlList!$U$62)),"Acres Influenced",OR(B21=ControlList!$B$48,AND(B21=ControlList!$B$45,C21=ControlList!$U$63),AND(B21=ControlList!$B$44,C21=0),AND(B21=ControlList!$B$45,C21=0),B21=0)," ")</f>
        <v xml:space="preserve"> </v>
      </c>
      <c r="G21" s="463"/>
      <c r="H21" s="467" t="str" cm="1">
        <f t="array" ref="H21">_xlfn.IFS(OR(B21=ControlList!$B$23,B21=ControlList!$B$24,B21=ControlList!$B$25,B21=ControlList!$B$26,B21=ControlList!$B$27,B21=ControlList!$B$28,B21=ControlList!$B$29,B21=ControlList!$B$30,B21=ControlList!$B$35,B21=ControlList!$B$36,B21=ControlList!$B$37,B21=ControlList!$B$38,B21=ControlList!$B$39,B21=ControlList!$B$40,B21=ControlList!$B$42,B21=ControlList!$B$49),"Acres",OR(B21=ControlList!$B$31,B21=ControlList!$B$32,B21=ControlList!$B$33,AND(B21=ControlList!$B$44,C21=ControlList!$W$62),AND(B21=ControlList!$B$44,C21=ControlList!$W$63)),"km",OR(B21=ControlList!$B$34),"Acre feet",OR(B21=ControlList!$B$44,B21=ControlList!$B$46),"People",OR(B21=ControlList!$B$47),"Number",OR(AND(B21=ControlList!$B$45,C21=ControlList!$U$60)),"Acres mapped/modeled",OR(AND(B21=ControlList!$B$45,C21=ControlList!$U$61),AND(B21=ControlList!$B$45,C21=ControlList!$U$62)),"Acres Influenced",OR(B21=ControlList!$B$48,AND(B21=ControlList!$B$45,C21=ControlList!$U$63),AND(B21=ControlList!$B$44,C21=0),AND(B21=ControlList!$B$45,C21=0),B21=0)," ")</f>
        <v xml:space="preserve"> </v>
      </c>
      <c r="I21" s="423"/>
      <c r="J21" s="423"/>
      <c r="K21" s="466"/>
      <c r="L21" s="364" t="str">
        <f t="shared" si="0"/>
        <v xml:space="preserve"> </v>
      </c>
      <c r="M21" s="363"/>
      <c r="N21" s="366" t="str">
        <f t="shared" si="1"/>
        <v xml:space="preserve"> </v>
      </c>
      <c r="S21" s="2"/>
      <c r="T21" s="2"/>
      <c r="U21" s="2"/>
      <c r="V21" s="2"/>
      <c r="W21" s="2"/>
      <c r="X21" s="2"/>
      <c r="Y21" s="2"/>
      <c r="Z21" s="2"/>
    </row>
    <row r="22" spans="2:26" ht="28.95" customHeight="1">
      <c r="B22" s="422"/>
      <c r="C22" s="419"/>
      <c r="D22" s="419"/>
      <c r="E22" s="463"/>
      <c r="F22" s="467" t="str" cm="1">
        <f t="array" ref="F22">_xlfn.IFS(OR(B22=ControlList!$B$23,B22=ControlList!$B$24,B22=ControlList!$B$25,B22=ControlList!$B$26,B22=ControlList!$B$27,B22=ControlList!$B$28,B22=ControlList!$B$29,B22=ControlList!$B$30,B22=ControlList!$B$35,B22=ControlList!$B$36,B22=ControlList!$B$37,B22=ControlList!$B$38,B22=ControlList!$B$39,B22=ControlList!$B$40,B22=ControlList!$B$42,B22=ControlList!$B$49),"Acres",OR(B22=ControlList!$B$31,B22=ControlList!$B$32,B22=ControlList!$B$33,AND(B22=ControlList!$B$44,C22=ControlList!$W$62),AND(B22=ControlList!$B$44,C22=ControlList!$W$63)),"km",OR(B22=ControlList!$B$34),"Acre feet",OR(B22=ControlList!$B$44,B22=ControlList!$B$46),"People",OR(B22=ControlList!$B$47),"Number",OR(AND(B22=ControlList!$B$45,C22=ControlList!$U$60)),"Acres mapped/modeled",OR(AND(B22=ControlList!$B$45,C22=ControlList!$U$61),AND(B22=ControlList!$B$45,C22=ControlList!$U$62)),"Acres Influenced",OR(B22=ControlList!$B$48,AND(B22=ControlList!$B$45,C22=ControlList!$U$63),AND(B22=ControlList!$B$44,C22=0),AND(B22=ControlList!$B$45,C22=0),B22=0)," ")</f>
        <v xml:space="preserve"> </v>
      </c>
      <c r="G22" s="463"/>
      <c r="H22" s="467" t="str" cm="1">
        <f t="array" ref="H22">_xlfn.IFS(OR(B22=ControlList!$B$23,B22=ControlList!$B$24,B22=ControlList!$B$25,B22=ControlList!$B$26,B22=ControlList!$B$27,B22=ControlList!$B$28,B22=ControlList!$B$29,B22=ControlList!$B$30,B22=ControlList!$B$35,B22=ControlList!$B$36,B22=ControlList!$B$37,B22=ControlList!$B$38,B22=ControlList!$B$39,B22=ControlList!$B$40,B22=ControlList!$B$42,B22=ControlList!$B$49),"Acres",OR(B22=ControlList!$B$31,B22=ControlList!$B$32,B22=ControlList!$B$33,AND(B22=ControlList!$B$44,C22=ControlList!$W$62),AND(B22=ControlList!$B$44,C22=ControlList!$W$63)),"km",OR(B22=ControlList!$B$34),"Acre feet",OR(B22=ControlList!$B$44,B22=ControlList!$B$46),"People",OR(B22=ControlList!$B$47),"Number",OR(AND(B22=ControlList!$B$45,C22=ControlList!$U$60)),"Acres mapped/modeled",OR(AND(B22=ControlList!$B$45,C22=ControlList!$U$61),AND(B22=ControlList!$B$45,C22=ControlList!$U$62)),"Acres Influenced",OR(B22=ControlList!$B$48,AND(B22=ControlList!$B$45,C22=ControlList!$U$63),AND(B22=ControlList!$B$44,C22=0),AND(B22=ControlList!$B$45,C22=0),B22=0)," ")</f>
        <v xml:space="preserve"> </v>
      </c>
      <c r="I22" s="423"/>
      <c r="J22" s="423"/>
      <c r="K22" s="466"/>
      <c r="L22" s="364" t="str">
        <f t="shared" si="0"/>
        <v xml:space="preserve"> </v>
      </c>
      <c r="M22" s="363"/>
      <c r="N22" s="366" t="str">
        <f t="shared" si="1"/>
        <v xml:space="preserve"> </v>
      </c>
      <c r="S22" s="2"/>
      <c r="T22" s="2"/>
      <c r="U22" s="2"/>
      <c r="V22" s="2"/>
      <c r="W22" s="2"/>
      <c r="X22" s="2"/>
      <c r="Y22" s="2"/>
      <c r="Z22" s="2"/>
    </row>
    <row r="23" spans="2:26" ht="28.95" customHeight="1">
      <c r="B23" s="422"/>
      <c r="C23" s="419"/>
      <c r="D23" s="419"/>
      <c r="E23" s="463"/>
      <c r="F23" s="467" t="str" cm="1">
        <f t="array" ref="F23">_xlfn.IFS(OR(B23=ControlList!$B$23,B23=ControlList!$B$24,B23=ControlList!$B$25,B23=ControlList!$B$26,B23=ControlList!$B$27,B23=ControlList!$B$28,B23=ControlList!$B$29,B23=ControlList!$B$30,B23=ControlList!$B$35,B23=ControlList!$B$36,B23=ControlList!$B$37,B23=ControlList!$B$38,B23=ControlList!$B$39,B23=ControlList!$B$40,B23=ControlList!$B$42,B23=ControlList!$B$49),"Acres",OR(B23=ControlList!$B$31,B23=ControlList!$B$32,B23=ControlList!$B$33,AND(B23=ControlList!$B$44,C23=ControlList!$W$62),AND(B23=ControlList!$B$44,C23=ControlList!$W$63)),"km",OR(B23=ControlList!$B$34),"Acre feet",OR(B23=ControlList!$B$44,B23=ControlList!$B$46),"People",OR(B23=ControlList!$B$47),"Number",OR(AND(B23=ControlList!$B$45,C23=ControlList!$U$60)),"Acres mapped/modeled",OR(AND(B23=ControlList!$B$45,C23=ControlList!$U$61),AND(B23=ControlList!$B$45,C23=ControlList!$U$62)),"Acres Influenced",OR(B23=ControlList!$B$48,AND(B23=ControlList!$B$45,C23=ControlList!$U$63),AND(B23=ControlList!$B$44,C23=0),AND(B23=ControlList!$B$45,C23=0),B23=0)," ")</f>
        <v xml:space="preserve"> </v>
      </c>
      <c r="G23" s="463"/>
      <c r="H23" s="467" t="str" cm="1">
        <f t="array" ref="H23">_xlfn.IFS(OR(B23=ControlList!$B$23,B23=ControlList!$B$24,B23=ControlList!$B$25,B23=ControlList!$B$26,B23=ControlList!$B$27,B23=ControlList!$B$28,B23=ControlList!$B$29,B23=ControlList!$B$30,B23=ControlList!$B$35,B23=ControlList!$B$36,B23=ControlList!$B$37,B23=ControlList!$B$38,B23=ControlList!$B$39,B23=ControlList!$B$40,B23=ControlList!$B$42,B23=ControlList!$B$49),"Acres",OR(B23=ControlList!$B$31,B23=ControlList!$B$32,B23=ControlList!$B$33,AND(B23=ControlList!$B$44,C23=ControlList!$W$62),AND(B23=ControlList!$B$44,C23=ControlList!$W$63)),"km",OR(B23=ControlList!$B$34),"Acre feet",OR(B23=ControlList!$B$44,B23=ControlList!$B$46),"People",OR(B23=ControlList!$B$47),"Number",OR(AND(B23=ControlList!$B$45,C23=ControlList!$U$60)),"Acres mapped/modeled",OR(AND(B23=ControlList!$B$45,C23=ControlList!$U$61),AND(B23=ControlList!$B$45,C23=ControlList!$U$62)),"Acres Influenced",OR(B23=ControlList!$B$48,AND(B23=ControlList!$B$45,C23=ControlList!$U$63),AND(B23=ControlList!$B$44,C23=0),AND(B23=ControlList!$B$45,C23=0),B23=0)," ")</f>
        <v xml:space="preserve"> </v>
      </c>
      <c r="I23" s="423"/>
      <c r="J23" s="423"/>
      <c r="K23" s="466"/>
      <c r="L23" s="364" t="str">
        <f t="shared" si="0"/>
        <v xml:space="preserve"> </v>
      </c>
      <c r="M23" s="363"/>
      <c r="N23" s="366" t="str">
        <f t="shared" si="1"/>
        <v xml:space="preserve"> </v>
      </c>
      <c r="S23" s="2"/>
      <c r="T23" s="2"/>
      <c r="U23" s="2"/>
      <c r="V23" s="2"/>
      <c r="W23" s="2"/>
      <c r="X23" s="2"/>
      <c r="Y23" s="2"/>
      <c r="Z23" s="2"/>
    </row>
    <row r="24" spans="2:26" ht="28.95" customHeight="1">
      <c r="B24" s="422"/>
      <c r="C24" s="419"/>
      <c r="D24" s="419"/>
      <c r="E24" s="463"/>
      <c r="F24" s="467" t="str" cm="1">
        <f t="array" ref="F24">_xlfn.IFS(OR(B24=ControlList!$B$23,B24=ControlList!$B$24,B24=ControlList!$B$25,B24=ControlList!$B$26,B24=ControlList!$B$27,B24=ControlList!$B$28,B24=ControlList!$B$29,B24=ControlList!$B$30,B24=ControlList!$B$35,B24=ControlList!$B$36,B24=ControlList!$B$37,B24=ControlList!$B$38,B24=ControlList!$B$39,B24=ControlList!$B$40,B24=ControlList!$B$42,B24=ControlList!$B$49),"Acres",OR(B24=ControlList!$B$31,B24=ControlList!$B$32,B24=ControlList!$B$33,AND(B24=ControlList!$B$44,C24=ControlList!$W$62),AND(B24=ControlList!$B$44,C24=ControlList!$W$63)),"km",OR(B24=ControlList!$B$34),"Acre feet",OR(B24=ControlList!$B$44,B24=ControlList!$B$46),"People",OR(B24=ControlList!$B$47),"Number",OR(AND(B24=ControlList!$B$45,C24=ControlList!$U$60)),"Acres mapped/modeled",OR(AND(B24=ControlList!$B$45,C24=ControlList!$U$61),AND(B24=ControlList!$B$45,C24=ControlList!$U$62)),"Acres Influenced",OR(B24=ControlList!$B$48,AND(B24=ControlList!$B$45,C24=ControlList!$U$63),AND(B24=ControlList!$B$44,C24=0),AND(B24=ControlList!$B$45,C24=0),B24=0)," ")</f>
        <v xml:space="preserve"> </v>
      </c>
      <c r="G24" s="463"/>
      <c r="H24" s="467" t="str" cm="1">
        <f t="array" ref="H24">_xlfn.IFS(OR(B24=ControlList!$B$23,B24=ControlList!$B$24,B24=ControlList!$B$25,B24=ControlList!$B$26,B24=ControlList!$B$27,B24=ControlList!$B$28,B24=ControlList!$B$29,B24=ControlList!$B$30,B24=ControlList!$B$35,B24=ControlList!$B$36,B24=ControlList!$B$37,B24=ControlList!$B$38,B24=ControlList!$B$39,B24=ControlList!$B$40,B24=ControlList!$B$42,B24=ControlList!$B$49),"Acres",OR(B24=ControlList!$B$31,B24=ControlList!$B$32,B24=ControlList!$B$33,AND(B24=ControlList!$B$44,C24=ControlList!$W$62),AND(B24=ControlList!$B$44,C24=ControlList!$W$63)),"km",OR(B24=ControlList!$B$34),"Acre feet",OR(B24=ControlList!$B$44,B24=ControlList!$B$46),"People",OR(B24=ControlList!$B$47),"Number",OR(AND(B24=ControlList!$B$45,C24=ControlList!$U$60)),"Acres mapped/modeled",OR(AND(B24=ControlList!$B$45,C24=ControlList!$U$61),AND(B24=ControlList!$B$45,C24=ControlList!$U$62)),"Acres Influenced",OR(B24=ControlList!$B$48,AND(B24=ControlList!$B$45,C24=ControlList!$U$63),AND(B24=ControlList!$B$44,C24=0),AND(B24=ControlList!$B$45,C24=0),B24=0)," ")</f>
        <v xml:space="preserve"> </v>
      </c>
      <c r="I24" s="423"/>
      <c r="J24" s="423"/>
      <c r="K24" s="466"/>
      <c r="L24" s="364" t="str">
        <f t="shared" si="0"/>
        <v xml:space="preserve"> </v>
      </c>
      <c r="M24" s="363"/>
      <c r="N24" s="366" t="str">
        <f t="shared" si="1"/>
        <v xml:space="preserve"> </v>
      </c>
      <c r="S24" s="2"/>
      <c r="T24" s="2"/>
      <c r="U24" s="2"/>
      <c r="V24" s="2"/>
      <c r="W24" s="2"/>
      <c r="X24" s="2"/>
      <c r="Y24" s="2"/>
      <c r="Z24" s="2"/>
    </row>
    <row r="25" spans="2:26" ht="28.95" customHeight="1">
      <c r="B25" s="422"/>
      <c r="C25" s="419"/>
      <c r="D25" s="419"/>
      <c r="E25" s="463"/>
      <c r="F25" s="467" t="str" cm="1">
        <f t="array" ref="F25">_xlfn.IFS(OR(B25=ControlList!$B$23,B25=ControlList!$B$24,B25=ControlList!$B$25,B25=ControlList!$B$26,B25=ControlList!$B$27,B25=ControlList!$B$28,B25=ControlList!$B$29,B25=ControlList!$B$30,B25=ControlList!$B$35,B25=ControlList!$B$36,B25=ControlList!$B$37,B25=ControlList!$B$38,B25=ControlList!$B$39,B25=ControlList!$B$40,B25=ControlList!$B$42,B25=ControlList!$B$49),"Acres",OR(B25=ControlList!$B$31,B25=ControlList!$B$32,B25=ControlList!$B$33,AND(B25=ControlList!$B$44,C25=ControlList!$W$62),AND(B25=ControlList!$B$44,C25=ControlList!$W$63)),"km",OR(B25=ControlList!$B$34),"Acre feet",OR(B25=ControlList!$B$44,B25=ControlList!$B$46),"People",OR(B25=ControlList!$B$47),"Number",OR(AND(B25=ControlList!$B$45,C25=ControlList!$U$60)),"Acres mapped/modeled",OR(AND(B25=ControlList!$B$45,C25=ControlList!$U$61),AND(B25=ControlList!$B$45,C25=ControlList!$U$62)),"Acres Influenced",OR(B25=ControlList!$B$48,AND(B25=ControlList!$B$45,C25=ControlList!$U$63),AND(B25=ControlList!$B$44,C25=0),AND(B25=ControlList!$B$45,C25=0),B25=0)," ")</f>
        <v xml:space="preserve"> </v>
      </c>
      <c r="G25" s="463"/>
      <c r="H25" s="467" t="str" cm="1">
        <f t="array" ref="H25">_xlfn.IFS(OR(B25=ControlList!$B$23,B25=ControlList!$B$24,B25=ControlList!$B$25,B25=ControlList!$B$26,B25=ControlList!$B$27,B25=ControlList!$B$28,B25=ControlList!$B$29,B25=ControlList!$B$30,B25=ControlList!$B$35,B25=ControlList!$B$36,B25=ControlList!$B$37,B25=ControlList!$B$38,B25=ControlList!$B$39,B25=ControlList!$B$40,B25=ControlList!$B$42,B25=ControlList!$B$49),"Acres",OR(B25=ControlList!$B$31,B25=ControlList!$B$32,B25=ControlList!$B$33,AND(B25=ControlList!$B$44,C25=ControlList!$W$62),AND(B25=ControlList!$B$44,C25=ControlList!$W$63)),"km",OR(B25=ControlList!$B$34),"Acre feet",OR(B25=ControlList!$B$44,B25=ControlList!$B$46),"People",OR(B25=ControlList!$B$47),"Number",OR(AND(B25=ControlList!$B$45,C25=ControlList!$U$60)),"Acres mapped/modeled",OR(AND(B25=ControlList!$B$45,C25=ControlList!$U$61),AND(B25=ControlList!$B$45,C25=ControlList!$U$62)),"Acres Influenced",OR(B25=ControlList!$B$48,AND(B25=ControlList!$B$45,C25=ControlList!$U$63),AND(B25=ControlList!$B$44,C25=0),AND(B25=ControlList!$B$45,C25=0),B25=0)," ")</f>
        <v xml:space="preserve"> </v>
      </c>
      <c r="I25" s="423"/>
      <c r="J25" s="423"/>
      <c r="K25" s="466"/>
      <c r="L25" s="364" t="str">
        <f t="shared" si="0"/>
        <v xml:space="preserve"> </v>
      </c>
      <c r="M25" s="363"/>
      <c r="N25" s="366" t="str">
        <f t="shared" si="1"/>
        <v xml:space="preserve"> </v>
      </c>
      <c r="S25" s="2"/>
      <c r="T25" s="2"/>
      <c r="U25" s="2"/>
      <c r="V25" s="2"/>
      <c r="W25" s="2"/>
      <c r="X25" s="2"/>
      <c r="Y25" s="2"/>
      <c r="Z25" s="2"/>
    </row>
    <row r="26" spans="2:26" ht="28.95" customHeight="1">
      <c r="B26" s="422"/>
      <c r="C26" s="419"/>
      <c r="D26" s="420"/>
      <c r="E26" s="463"/>
      <c r="F26" s="467" t="str" cm="1">
        <f t="array" ref="F26">_xlfn.IFS(OR(B26=ControlList!$B$23,B26=ControlList!$B$24,B26=ControlList!$B$25,B26=ControlList!$B$26,B26=ControlList!$B$27,B26=ControlList!$B$28,B26=ControlList!$B$29,B26=ControlList!$B$30,B26=ControlList!$B$35,B26=ControlList!$B$36,B26=ControlList!$B$37,B26=ControlList!$B$38,B26=ControlList!$B$39,B26=ControlList!$B$40,B26=ControlList!$B$42,B26=ControlList!$B$49),"Acres",OR(B26=ControlList!$B$31,B26=ControlList!$B$32,B26=ControlList!$B$33,AND(B26=ControlList!$B$44,C26=ControlList!$W$62),AND(B26=ControlList!$B$44,C26=ControlList!$W$63)),"km",OR(B26=ControlList!$B$34),"Acre feet",OR(B26=ControlList!$B$44,B26=ControlList!$B$46),"People",OR(B26=ControlList!$B$47),"Number",OR(AND(B26=ControlList!$B$45,C26=ControlList!$U$60)),"Acres mapped/modeled",OR(AND(B26=ControlList!$B$45,C26=ControlList!$U$61),AND(B26=ControlList!$B$45,C26=ControlList!$U$62)),"Acres Influenced",OR(B26=ControlList!$B$48,AND(B26=ControlList!$B$45,C26=ControlList!$U$63),AND(B26=ControlList!$B$44,C26=0),AND(B26=ControlList!$B$45,C26=0),B26=0)," ")</f>
        <v xml:space="preserve"> </v>
      </c>
      <c r="G26" s="465"/>
      <c r="H26" s="467" t="str" cm="1">
        <f t="array" ref="H26">_xlfn.IFS(OR(B26=ControlList!$B$23,B26=ControlList!$B$24,B26=ControlList!$B$25,B26=ControlList!$B$26,B26=ControlList!$B$27,B26=ControlList!$B$28,B26=ControlList!$B$29,B26=ControlList!$B$30,B26=ControlList!$B$35,B26=ControlList!$B$36,B26=ControlList!$B$37,B26=ControlList!$B$38,B26=ControlList!$B$39,B26=ControlList!$B$40,B26=ControlList!$B$42,B26=ControlList!$B$49),"Acres",OR(B26=ControlList!$B$31,B26=ControlList!$B$32,B26=ControlList!$B$33,AND(B26=ControlList!$B$44,C26=ControlList!$W$62),AND(B26=ControlList!$B$44,C26=ControlList!$W$63)),"km",OR(B26=ControlList!$B$34),"Acre feet",OR(B26=ControlList!$B$44,B26=ControlList!$B$46),"People",OR(B26=ControlList!$B$47),"Number",OR(AND(B26=ControlList!$B$45,C26=ControlList!$U$60)),"Acres mapped/modeled",OR(AND(B26=ControlList!$B$45,C26=ControlList!$U$61),AND(B26=ControlList!$B$45,C26=ControlList!$U$62)),"Acres Influenced",OR(B26=ControlList!$B$48,AND(B26=ControlList!$B$45,C26=ControlList!$U$63),AND(B26=ControlList!$B$44,C26=0),AND(B26=ControlList!$B$45,C26=0),B26=0)," ")</f>
        <v xml:space="preserve"> </v>
      </c>
      <c r="I26" s="424"/>
      <c r="J26" s="424"/>
      <c r="K26" s="466"/>
      <c r="L26" s="364" t="str">
        <f t="shared" si="0"/>
        <v xml:space="preserve"> </v>
      </c>
      <c r="M26" s="363"/>
      <c r="N26" s="366" t="str">
        <f t="shared" si="1"/>
        <v xml:space="preserve"> </v>
      </c>
      <c r="S26" s="2"/>
      <c r="T26" s="2"/>
      <c r="U26" s="2"/>
      <c r="V26" s="2"/>
      <c r="W26" s="2"/>
      <c r="X26" s="2"/>
      <c r="Y26" s="2"/>
      <c r="Z26" s="2"/>
    </row>
    <row r="27" spans="2:26" ht="28.5" customHeight="1">
      <c r="B27" s="422"/>
      <c r="C27" s="419"/>
      <c r="D27" s="421"/>
      <c r="E27" s="464"/>
      <c r="F27" s="467" t="str" cm="1">
        <f t="array" ref="F27">_xlfn.IFS(OR(B27=ControlList!$B$23,B27=ControlList!$B$24,B27=ControlList!$B$25,B27=ControlList!$B$26,B27=ControlList!$B$27,B27=ControlList!$B$28,B27=ControlList!$B$29,B27=ControlList!$B$30,B27=ControlList!$B$35,B27=ControlList!$B$36,B27=ControlList!$B$37,B27=ControlList!$B$38,B27=ControlList!$B$39,B27=ControlList!$B$40,B27=ControlList!$B$42,B27=ControlList!$B$49),"Acres",OR(B27=ControlList!$B$31,B27=ControlList!$B$32,B27=ControlList!$B$33,AND(B27=ControlList!$B$44,C27=ControlList!$W$62),AND(B27=ControlList!$B$44,C27=ControlList!$W$63)),"km",OR(B27=ControlList!$B$34),"Acre feet",OR(B27=ControlList!$B$44,B27=ControlList!$B$46),"People",OR(B27=ControlList!$B$47),"Number",OR(AND(B27=ControlList!$B$45,C27=ControlList!$U$60)),"Acres mapped/modeled",OR(AND(B27=ControlList!$B$45,C27=ControlList!$U$61),AND(B27=ControlList!$B$45,C27=ControlList!$U$62)),"Acres Influenced",OR(B27=ControlList!$B$48,AND(B27=ControlList!$B$45,C27=ControlList!$U$63),AND(B27=ControlList!$B$44,C27=0),AND(B27=ControlList!$B$45,C27=0),B27=0)," ")</f>
        <v xml:space="preserve"> </v>
      </c>
      <c r="G27" s="464"/>
      <c r="H27" s="467" t="str" cm="1">
        <f t="array" ref="H27">_xlfn.IFS(OR(B27=ControlList!$B$23,B27=ControlList!$B$24,B27=ControlList!$B$25,B27=ControlList!$B$26,B27=ControlList!$B$27,B27=ControlList!$B$28,B27=ControlList!$B$29,B27=ControlList!$B$30,B27=ControlList!$B$35,B27=ControlList!$B$36,B27=ControlList!$B$37,B27=ControlList!$B$38,B27=ControlList!$B$39,B27=ControlList!$B$40,B27=ControlList!$B$42,B27=ControlList!$B$49),"Acres",OR(B27=ControlList!$B$31,B27=ControlList!$B$32,B27=ControlList!$B$33,AND(B27=ControlList!$B$44,C27=ControlList!$W$62),AND(B27=ControlList!$B$44,C27=ControlList!$W$63)),"km",OR(B27=ControlList!$B$34),"Acre feet",OR(B27=ControlList!$B$44,B27=ControlList!$B$46),"People",OR(B27=ControlList!$B$47),"Number",OR(AND(B27=ControlList!$B$45,C27=ControlList!$U$60)),"Acres mapped/modeled",OR(AND(B27=ControlList!$B$45,C27=ControlList!$U$61),AND(B27=ControlList!$B$45,C27=ControlList!$U$62)),"Acres Influenced",OR(B27=ControlList!$B$48,AND(B27=ControlList!$B$45,C27=ControlList!$U$63),AND(B27=ControlList!$B$44,C27=0),AND(B27=ControlList!$B$45,C27=0),B27=0)," ")</f>
        <v xml:space="preserve"> </v>
      </c>
      <c r="I27" s="425"/>
      <c r="J27" s="425"/>
      <c r="K27" s="466"/>
      <c r="L27" s="365" t="str">
        <f t="shared" si="0"/>
        <v xml:space="preserve"> </v>
      </c>
      <c r="M27" s="363"/>
      <c r="N27" s="367" t="str">
        <f t="shared" si="1"/>
        <v xml:space="preserve"> </v>
      </c>
      <c r="S27" s="2"/>
      <c r="T27" s="2"/>
      <c r="U27" s="2"/>
      <c r="V27" s="2"/>
      <c r="W27" s="2"/>
      <c r="X27" s="2"/>
      <c r="Y27" s="2"/>
      <c r="Z27" s="2"/>
    </row>
    <row r="28" spans="2:26" ht="36" customHeight="1" thickBot="1">
      <c r="B28" s="191"/>
      <c r="C28" s="192"/>
      <c r="D28" s="192"/>
      <c r="E28" s="442"/>
      <c r="F28" s="192"/>
      <c r="G28" s="193"/>
      <c r="H28" s="194"/>
      <c r="I28" s="194"/>
      <c r="J28" s="194"/>
      <c r="K28" s="361">
        <f>SUM(K8:K27)</f>
        <v>0</v>
      </c>
      <c r="L28" s="359">
        <f>SUM(L8:L27)</f>
        <v>0</v>
      </c>
      <c r="M28" s="362">
        <f xml:space="preserve"> SUM(M8:M27)</f>
        <v>0</v>
      </c>
      <c r="N28" s="360">
        <f>SUM(N8:N27)</f>
        <v>0</v>
      </c>
    </row>
    <row r="36" spans="7:9">
      <c r="G36" s="433"/>
      <c r="H36" s="433"/>
      <c r="I36" s="433"/>
    </row>
    <row r="37" spans="7:9">
      <c r="G37" s="434"/>
      <c r="H37" s="435"/>
      <c r="I37" s="435"/>
    </row>
    <row r="38" spans="7:9">
      <c r="G38" s="434"/>
      <c r="H38" s="433"/>
      <c r="I38" s="433"/>
    </row>
    <row r="39" spans="7:9">
      <c r="G39" s="434"/>
      <c r="H39" s="433"/>
      <c r="I39" s="433"/>
    </row>
  </sheetData>
  <sheetProtection formatColumns="0" formatRows="0" insertColumns="0" insertRows="0" deleteColumns="0" deleteRows="0"/>
  <dataConsolidate/>
  <mergeCells count="4">
    <mergeCell ref="B5:N5"/>
    <mergeCell ref="B1:N1"/>
    <mergeCell ref="B3:N3"/>
    <mergeCell ref="B2:N2"/>
  </mergeCells>
  <phoneticPr fontId="63" type="noConversion"/>
  <conditionalFormatting sqref="L28 N28">
    <cfRule type="cellIs" dxfId="6" priority="9" operator="equal">
      <formula>100%</formula>
    </cfRule>
    <cfRule type="cellIs" dxfId="5" priority="10" operator="notEqual">
      <formula>100%</formula>
    </cfRule>
  </conditionalFormatting>
  <conditionalFormatting sqref="L28">
    <cfRule type="expression" dxfId="4" priority="8" stopIfTrue="1">
      <formula>$K$28=0</formula>
    </cfRule>
  </conditionalFormatting>
  <conditionalFormatting sqref="N28">
    <cfRule type="expression" dxfId="0" priority="7" stopIfTrue="1">
      <formula>$M$28=0</formula>
    </cfRule>
  </conditionalFormatting>
  <dataValidations count="2">
    <dataValidation type="decimal" allowBlank="1" showInputMessage="1" showErrorMessage="1" error="Ensure that only numerical information is included in these cells" sqref="E27 G8:G27" xr:uid="{579D9A61-A8A9-4AC0-A296-6D48A8827102}">
      <formula1>0</formula1>
      <formula2>100000000</formula2>
    </dataValidation>
    <dataValidation type="list" allowBlank="1" showInputMessage="1" showErrorMessage="1" promptTitle="Activity Description" prompt="Select an Activity Description/BMP from the list:" sqref="C8:C27" xr:uid="{50ED8F97-87C1-4E27-B661-46176F94BA79}">
      <formula1>INDIRECT(B8)</formula1>
    </dataValidation>
  </dataValidations>
  <pageMargins left="0.25" right="0.25" top="0.75" bottom="0.75" header="0.3" footer="0.3"/>
  <pageSetup scale="46" fitToHeight="0" orientation="landscape" r:id="rId1"/>
  <rowBreaks count="1" manualBreakCount="1">
    <brk id="4" min="1" max="13" man="1"/>
  </rowBreaks>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4" id="{D52F6CD2-D966-4445-8553-C7F39545C47D}">
            <xm:f>AND('B. Project Budget'!$H$21=0,$K$28=0)</xm:f>
            <x14:dxf>
              <font>
                <b/>
                <i val="0"/>
                <color theme="0"/>
              </font>
              <fill>
                <patternFill>
                  <bgColor rgb="FF00676A"/>
                </patternFill>
              </fill>
            </x14:dxf>
          </x14:cfRule>
          <x14:cfRule type="cellIs" priority="5" operator="equal" id="{E7A60B7F-C3EB-4246-B43F-B2E17763AD44}">
            <xm:f>'B. Project Budget'!$H$21</xm:f>
            <x14:dxf>
              <font>
                <b/>
                <i val="0"/>
              </font>
              <fill>
                <patternFill>
                  <bgColor theme="9" tint="0.39994506668294322"/>
                </patternFill>
              </fill>
            </x14:dxf>
          </x14:cfRule>
          <x14:cfRule type="cellIs" priority="6" operator="notEqual" id="{8AA6B864-1AA3-4D4A-908F-FC921296E55B}">
            <xm:f>'B. Project Budget'!$H$21</xm:f>
            <x14:dxf>
              <font>
                <b/>
                <i val="0"/>
                <color theme="0"/>
              </font>
              <fill>
                <patternFill>
                  <bgColor rgb="FFC00000"/>
                </patternFill>
              </fill>
            </x14:dxf>
          </x14:cfRule>
          <xm:sqref>K28</xm:sqref>
        </x14:conditionalFormatting>
        <x14:conditionalFormatting xmlns:xm="http://schemas.microsoft.com/office/excel/2006/main">
          <x14:cfRule type="expression" priority="1" id="{EC0B9440-9110-4850-880C-6341149D8C14}">
            <xm:f>AND('B. Project Budget'!$E$10=0,$M$28=0)</xm:f>
            <x14:dxf>
              <font>
                <b/>
                <i val="0"/>
                <color theme="0"/>
              </font>
              <fill>
                <patternFill>
                  <bgColor rgb="FF00676A"/>
                </patternFill>
              </fill>
            </x14:dxf>
          </x14:cfRule>
          <x14:cfRule type="cellIs" priority="2" operator="equal" id="{F251AB92-9B6D-47AD-96EB-DA9F9A62BB5E}">
            <xm:f>'B. Project Budget'!$H$10</xm:f>
            <x14:dxf>
              <font>
                <b/>
                <i val="0"/>
                <color auto="1"/>
              </font>
              <fill>
                <patternFill>
                  <bgColor theme="9" tint="0.39994506668294322"/>
                </patternFill>
              </fill>
            </x14:dxf>
          </x14:cfRule>
          <x14:cfRule type="cellIs" priority="3" operator="notEqual" id="{8F00D48E-C448-4F55-9858-491B19D3A96E}">
            <xm:f>'B. Project Budget'!$H$10</xm:f>
            <x14:dxf>
              <font>
                <b/>
                <i val="0"/>
                <color theme="0"/>
              </font>
              <fill>
                <patternFill>
                  <bgColor rgb="FFC00000"/>
                </patternFill>
              </fill>
            </x14:dxf>
          </x14:cfRule>
          <xm:sqref>M28</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promptTitle="Activity Category" prompt="Select an Activity Category from the list:" xr:uid="{8501A1A1-C64B-4913-AFC8-97EAA634420A}">
          <x14:formula1>
            <xm:f>ControlList!$B$22:$B$49</xm:f>
          </x14:formula1>
          <xm:sqref>B8:B27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AC1A4-CBBB-4AE9-A5FD-1D421C950D6B}">
  <sheetPr codeName="Sheet6">
    <tabColor rgb="FF00676A"/>
    <pageSetUpPr fitToPage="1"/>
  </sheetPr>
  <dimension ref="A1:N91"/>
  <sheetViews>
    <sheetView showGridLines="0" zoomScaleNormal="100" zoomScaleSheetLayoutView="100" workbookViewId="0">
      <selection activeCell="D74" sqref="D74:E74"/>
    </sheetView>
  </sheetViews>
  <sheetFormatPr defaultRowHeight="14.4"/>
  <cols>
    <col min="1" max="1" width="4.5546875" customWidth="1"/>
    <col min="2" max="2" width="19.5546875" customWidth="1"/>
    <col min="3" max="3" width="28.5546875" customWidth="1"/>
    <col min="4" max="4" width="13.44140625" customWidth="1"/>
    <col min="5" max="5" width="14" customWidth="1"/>
    <col min="6" max="8" width="13.44140625" customWidth="1"/>
    <col min="9" max="9" width="2.5546875" customWidth="1"/>
    <col min="10" max="10" width="29.5546875" customWidth="1"/>
    <col min="11" max="11" width="36.5546875" customWidth="1"/>
  </cols>
  <sheetData>
    <row r="1" spans="1:14">
      <c r="A1" s="617"/>
      <c r="B1" s="617"/>
      <c r="C1" s="617"/>
      <c r="D1" s="617"/>
      <c r="E1" s="617"/>
      <c r="F1" s="617"/>
      <c r="G1" s="617"/>
      <c r="H1" s="617"/>
      <c r="I1" s="617"/>
    </row>
    <row r="2" spans="1:14" s="4" customFormat="1" ht="36" customHeight="1">
      <c r="A2" s="604" t="s">
        <v>313</v>
      </c>
      <c r="B2" s="605"/>
      <c r="C2" s="605"/>
      <c r="D2" s="605"/>
      <c r="E2" s="605"/>
      <c r="F2" s="605"/>
      <c r="G2" s="605"/>
      <c r="H2" s="605"/>
      <c r="I2" s="605"/>
      <c r="J2" s="5"/>
      <c r="K2" s="5"/>
      <c r="L2" s="5"/>
      <c r="M2" s="5"/>
      <c r="N2" s="5"/>
    </row>
    <row r="3" spans="1:14" s="4" customFormat="1" ht="15.75" customHeight="1">
      <c r="A3" s="618"/>
      <c r="B3" s="618"/>
      <c r="C3" s="618"/>
      <c r="D3" s="618"/>
      <c r="E3" s="618"/>
      <c r="F3" s="618"/>
      <c r="G3" s="618"/>
      <c r="H3" s="618"/>
      <c r="I3" s="618"/>
      <c r="J3" s="5"/>
      <c r="K3" s="5"/>
      <c r="L3" s="5"/>
      <c r="M3" s="5"/>
      <c r="N3" s="5"/>
    </row>
    <row r="4" spans="1:14" s="4" customFormat="1" ht="9.75" customHeight="1">
      <c r="A4" s="13"/>
      <c r="B4" s="14"/>
      <c r="C4" s="14"/>
      <c r="D4" s="14"/>
      <c r="E4" s="14"/>
      <c r="F4" s="14"/>
      <c r="G4" s="14"/>
      <c r="H4" s="14"/>
      <c r="I4" s="14"/>
      <c r="J4" s="5"/>
      <c r="K4" s="5"/>
      <c r="L4" s="5"/>
      <c r="M4" s="5"/>
      <c r="N4" s="5"/>
    </row>
    <row r="5" spans="1:14" s="4" customFormat="1" ht="44.7" customHeight="1">
      <c r="A5" s="225"/>
      <c r="B5" s="561" t="s">
        <v>227</v>
      </c>
      <c r="C5" s="561"/>
      <c r="D5" s="561"/>
      <c r="E5" s="561"/>
      <c r="F5" s="561"/>
      <c r="G5" s="561"/>
      <c r="H5" s="561"/>
      <c r="I5" s="561"/>
      <c r="J5" s="5"/>
      <c r="K5" s="5"/>
      <c r="L5" s="5"/>
      <c r="M5" s="5"/>
      <c r="N5" s="5"/>
    </row>
    <row r="6" spans="1:14" s="4" customFormat="1" ht="9" customHeight="1">
      <c r="A6" s="225"/>
      <c r="B6" s="213"/>
      <c r="C6" s="213"/>
      <c r="D6" s="213"/>
      <c r="E6" s="213"/>
      <c r="F6" s="213"/>
      <c r="G6" s="213"/>
      <c r="H6" s="213"/>
      <c r="I6" s="213"/>
      <c r="J6" s="5"/>
      <c r="K6" s="5"/>
      <c r="L6" s="5"/>
      <c r="M6" s="5"/>
      <c r="N6" s="5"/>
    </row>
    <row r="7" spans="1:14" ht="17.7" customHeight="1">
      <c r="A7" s="606"/>
      <c r="B7" s="592" t="s">
        <v>228</v>
      </c>
      <c r="C7" s="593"/>
      <c r="D7" s="256" t="s">
        <v>229</v>
      </c>
      <c r="E7" s="256" t="s">
        <v>230</v>
      </c>
      <c r="F7" s="256" t="s">
        <v>231</v>
      </c>
      <c r="G7" s="203"/>
      <c r="H7" s="208"/>
      <c r="I7" s="208"/>
      <c r="J7" s="6"/>
      <c r="K7" s="6"/>
      <c r="L7" s="6"/>
      <c r="M7" s="6"/>
      <c r="N7" s="6"/>
    </row>
    <row r="8" spans="1:14" ht="19.5" customHeight="1">
      <c r="A8" s="606"/>
      <c r="B8" s="594"/>
      <c r="C8" s="595"/>
      <c r="D8" s="257" t="s">
        <v>68</v>
      </c>
      <c r="E8" s="257" t="s">
        <v>68</v>
      </c>
      <c r="F8" s="257" t="s">
        <v>68</v>
      </c>
      <c r="G8" s="203"/>
      <c r="H8" s="215"/>
      <c r="I8" s="216"/>
      <c r="J8" s="6"/>
      <c r="K8" s="591"/>
      <c r="L8" s="6"/>
      <c r="M8" s="6"/>
      <c r="N8" s="6"/>
    </row>
    <row r="9" spans="1:14">
      <c r="A9" s="606"/>
      <c r="B9" s="596" t="s">
        <v>232</v>
      </c>
      <c r="C9" s="64" t="s">
        <v>233</v>
      </c>
      <c r="D9" s="167">
        <f>SUMIF('C. Project Workplan'!C8:C27,"Single species",'C. Project Workplan'!E8:E27)</f>
        <v>0</v>
      </c>
      <c r="E9" s="167">
        <f>SUMIF('C. Project Workplan'!C8:C27,"Single species",'C. Project Workplan'!G8:G27)</f>
        <v>0</v>
      </c>
      <c r="F9" s="159">
        <f>SUM(D9,E9)</f>
        <v>0</v>
      </c>
      <c r="G9" s="203"/>
      <c r="H9" s="217"/>
      <c r="I9" s="217"/>
      <c r="J9" s="6"/>
      <c r="K9" s="591"/>
      <c r="L9" s="6"/>
      <c r="M9" s="6"/>
      <c r="N9" s="6"/>
    </row>
    <row r="10" spans="1:14">
      <c r="A10" s="606"/>
      <c r="B10" s="597"/>
      <c r="C10" s="65" t="s">
        <v>234</v>
      </c>
      <c r="D10" s="168">
        <f>SUMIF('C. Project Workplan'!C8:C27,"Multi species",'C. Project Workplan'!E8:E27)</f>
        <v>0</v>
      </c>
      <c r="E10" s="168">
        <f>SUMIF('C. Project Workplan'!C8:C27,"Multi species",'C. Project Workplan'!G8:G27)</f>
        <v>0</v>
      </c>
      <c r="F10" s="160">
        <f>SUM(D10,E10)</f>
        <v>0</v>
      </c>
      <c r="G10" s="203"/>
      <c r="H10" s="217"/>
      <c r="I10" s="217"/>
      <c r="J10" s="6"/>
      <c r="K10" s="591"/>
      <c r="L10" s="6"/>
      <c r="M10" s="6"/>
      <c r="N10" s="6"/>
    </row>
    <row r="11" spans="1:14">
      <c r="A11" s="606"/>
      <c r="B11" s="598"/>
      <c r="C11" s="96" t="s">
        <v>235</v>
      </c>
      <c r="D11" s="266">
        <f>SUM(D9:D10)</f>
        <v>0</v>
      </c>
      <c r="E11" s="266">
        <f t="shared" ref="E11:F11" si="0">SUM(E9:E10)</f>
        <v>0</v>
      </c>
      <c r="F11" s="266">
        <f t="shared" si="0"/>
        <v>0</v>
      </c>
      <c r="G11" s="203"/>
      <c r="H11" s="217"/>
      <c r="I11" s="217"/>
      <c r="J11" s="6"/>
      <c r="K11" s="591"/>
      <c r="L11" s="6"/>
      <c r="M11" s="6"/>
      <c r="N11" s="6"/>
    </row>
    <row r="12" spans="1:14" ht="31.95" customHeight="1">
      <c r="A12" s="606"/>
      <c r="B12" s="162" t="s">
        <v>236</v>
      </c>
      <c r="C12" s="163" t="s">
        <v>237</v>
      </c>
      <c r="D12" s="291">
        <f>SUMIF('C. Project Workplan'!B8:B27,"Erosion_control",'C. Project Workplan'!E8:E27)</f>
        <v>0</v>
      </c>
      <c r="E12" s="291">
        <f>SUMIF('C. Project Workplan'!B8:B27,"Erosion_control",'C. Project Workplan'!G8:G27)</f>
        <v>0</v>
      </c>
      <c r="F12" s="292">
        <f>SUM(D12:E12)</f>
        <v>0</v>
      </c>
      <c r="G12" s="203"/>
      <c r="H12" s="217"/>
      <c r="I12" s="217"/>
      <c r="J12" s="6"/>
      <c r="K12" s="591"/>
      <c r="L12" s="6"/>
      <c r="M12" s="6"/>
      <c r="N12" s="6"/>
    </row>
    <row r="13" spans="1:14" ht="14.7" customHeight="1">
      <c r="A13" s="606"/>
      <c r="B13" s="607" t="s">
        <v>106</v>
      </c>
      <c r="C13" s="47" t="s">
        <v>238</v>
      </c>
      <c r="D13" s="270">
        <f>SUMIF('C. Project Workplan'!B8:B27,"Grassland_Conservation",'C. Project Workplan'!E8:E27)</f>
        <v>0</v>
      </c>
      <c r="E13" s="270">
        <f>SUMIF('C. Project Workplan'!B8:B27,"Grassland_Conservation",'C. Project Workplan'!G8:G27)</f>
        <v>0</v>
      </c>
      <c r="F13" s="271">
        <f>SUM(D13,E13)</f>
        <v>0</v>
      </c>
      <c r="G13" s="203"/>
      <c r="H13" s="218"/>
      <c r="I13" s="218"/>
      <c r="J13" s="6"/>
      <c r="K13" s="591"/>
      <c r="L13" s="6"/>
      <c r="M13" s="6"/>
      <c r="N13" s="6"/>
    </row>
    <row r="14" spans="1:14" ht="14.7" customHeight="1">
      <c r="A14" s="606"/>
      <c r="B14" s="607"/>
      <c r="C14" s="48" t="s">
        <v>239</v>
      </c>
      <c r="D14" s="272">
        <f>SUMIF('C. Project Workplan'!B8:B27,"Grassland_Enhancement",'C. Project Workplan'!E8:E27)</f>
        <v>0</v>
      </c>
      <c r="E14" s="272">
        <f>SUMIF('C. Project Workplan'!B8:B27,"Grassland_Enhancement",'C. Project Workplan'!G8:G27)</f>
        <v>0</v>
      </c>
      <c r="F14" s="273">
        <f>SUM(D14,E14)</f>
        <v>0</v>
      </c>
      <c r="G14" s="203"/>
      <c r="H14" s="218"/>
      <c r="I14" s="218"/>
      <c r="J14" s="6"/>
      <c r="K14" s="591"/>
      <c r="L14" s="6"/>
      <c r="M14" s="6"/>
      <c r="N14" s="6"/>
    </row>
    <row r="15" spans="1:14" ht="14.7" customHeight="1">
      <c r="A15" s="606"/>
      <c r="B15" s="607"/>
      <c r="C15" s="48" t="s">
        <v>240</v>
      </c>
      <c r="D15" s="428">
        <f>SUMIF('C. Project Workplan'!B8:B27,"Grassland_Restoration",'C. Project Workplan'!E8:E27)</f>
        <v>0</v>
      </c>
      <c r="E15" s="272">
        <f>SUMIF('C. Project Workplan'!B8:B27,"Grassland_Restoration",'C. Project Workplan'!G8:G27)</f>
        <v>0</v>
      </c>
      <c r="F15" s="273">
        <f>SUM(D15,E15)</f>
        <v>0</v>
      </c>
      <c r="G15" s="203"/>
      <c r="H15" s="218"/>
      <c r="I15" s="218"/>
      <c r="J15" s="6"/>
      <c r="K15" s="591"/>
      <c r="L15" s="6"/>
      <c r="M15" s="6"/>
      <c r="N15" s="6"/>
    </row>
    <row r="16" spans="1:14" ht="14.7" customHeight="1">
      <c r="A16" s="606"/>
      <c r="B16" s="607"/>
      <c r="C16" s="92" t="s">
        <v>235</v>
      </c>
      <c r="D16" s="274">
        <f>SUM(D13:D15)</f>
        <v>0</v>
      </c>
      <c r="E16" s="275">
        <f>SUM(E13:E15)</f>
        <v>0</v>
      </c>
      <c r="F16" s="275">
        <f>SUM(F13:F15)</f>
        <v>0</v>
      </c>
      <c r="G16" s="203"/>
      <c r="H16" s="218"/>
      <c r="I16" s="218"/>
      <c r="J16" s="6"/>
      <c r="K16" s="591"/>
      <c r="L16" s="6"/>
      <c r="M16" s="6"/>
      <c r="N16" s="6"/>
    </row>
    <row r="17" spans="1:14" ht="14.7" customHeight="1">
      <c r="A17" s="606"/>
      <c r="B17" s="599" t="s">
        <v>108</v>
      </c>
      <c r="C17" s="49" t="s">
        <v>238</v>
      </c>
      <c r="D17" s="276">
        <f>SUMIF('C. Project Workplan'!B8:B27,"Riparian_Conservation",'C. Project Workplan'!E8:E27)</f>
        <v>0</v>
      </c>
      <c r="E17" s="276">
        <f>SUMIF('C. Project Workplan'!B8:B27,"Riparian_Conservation",'C. Project Workplan'!G8:G27)</f>
        <v>0</v>
      </c>
      <c r="F17" s="277">
        <f>SUM(D17,E17)</f>
        <v>0</v>
      </c>
      <c r="G17" s="203"/>
      <c r="H17" s="218"/>
      <c r="I17" s="218"/>
      <c r="J17" s="6"/>
      <c r="K17" s="6"/>
      <c r="L17" s="6"/>
      <c r="M17" s="6"/>
      <c r="N17" s="6"/>
    </row>
    <row r="18" spans="1:14" ht="14.7" customHeight="1">
      <c r="A18" s="606"/>
      <c r="B18" s="600"/>
      <c r="C18" s="50" t="s">
        <v>239</v>
      </c>
      <c r="D18" s="278">
        <f>SUMIF('C. Project Workplan'!B8:B27,"Riparian_Enhancement",'C. Project Workplan'!E8:E27)</f>
        <v>0</v>
      </c>
      <c r="E18" s="278">
        <f>SUMIF('C. Project Workplan'!B8:B27,"Riparian_Enhancement",'C. Project Workplan'!G8:G27)</f>
        <v>0</v>
      </c>
      <c r="F18" s="279">
        <f>SUM(D18,E18)</f>
        <v>0</v>
      </c>
      <c r="G18" s="203"/>
      <c r="H18" s="218"/>
      <c r="I18" s="218"/>
      <c r="J18" s="6"/>
      <c r="K18" s="6"/>
      <c r="L18" s="6"/>
      <c r="M18" s="6"/>
      <c r="N18" s="6"/>
    </row>
    <row r="19" spans="1:14" ht="14.7" customHeight="1">
      <c r="A19" s="606"/>
      <c r="B19" s="600"/>
      <c r="C19" s="54" t="s">
        <v>240</v>
      </c>
      <c r="D19" s="278">
        <f>SUMIF('C. Project Workplan'!B8:B27,"Riparian_Restoration",'C. Project Workplan'!E8:E27)</f>
        <v>0</v>
      </c>
      <c r="E19" s="278">
        <f>SUMIF('C. Project Workplan'!B8:B27,"Riparian_Restoration",'C. Project Workplan'!G8:G27)</f>
        <v>0</v>
      </c>
      <c r="F19" s="279">
        <f>SUM(D19,E19)</f>
        <v>0</v>
      </c>
      <c r="G19" s="203"/>
      <c r="H19" s="218"/>
      <c r="I19" s="218"/>
      <c r="J19" s="6"/>
      <c r="K19" s="6"/>
      <c r="L19" s="6"/>
      <c r="M19" s="6"/>
      <c r="N19" s="6"/>
    </row>
    <row r="20" spans="1:14" ht="14.7" customHeight="1">
      <c r="A20" s="606"/>
      <c r="B20" s="600"/>
      <c r="C20" s="164" t="s">
        <v>235</v>
      </c>
      <c r="D20" s="280">
        <f>SUM(D17:D19)</f>
        <v>0</v>
      </c>
      <c r="E20" s="280">
        <f>SUM(E17:E19)</f>
        <v>0</v>
      </c>
      <c r="F20" s="280">
        <f>SUM(F17:F19)</f>
        <v>0</v>
      </c>
      <c r="G20" s="203"/>
      <c r="H20" s="218"/>
      <c r="I20" s="218"/>
      <c r="J20" s="6"/>
      <c r="K20" s="6"/>
      <c r="L20" s="6"/>
      <c r="M20" s="6"/>
      <c r="N20" s="6"/>
    </row>
    <row r="21" spans="1:14" ht="14.7" customHeight="1">
      <c r="A21" s="606"/>
      <c r="B21" s="601" t="s">
        <v>241</v>
      </c>
      <c r="C21" s="52" t="s">
        <v>238</v>
      </c>
      <c r="D21" s="281">
        <f>SUMIF('C. Project Workplan'!B8:B27,"Wetland_Conservation",'C. Project Workplan'!E8:E27)</f>
        <v>0</v>
      </c>
      <c r="E21" s="281">
        <f>SUMIF('C. Project Workplan'!B8:B27,"Wetland_Conservation",'C. Project Workplan'!G8:G27)</f>
        <v>0</v>
      </c>
      <c r="F21" s="282">
        <f>SUM(D21,E21)</f>
        <v>0</v>
      </c>
      <c r="G21" s="203"/>
      <c r="H21" s="220"/>
      <c r="I21" s="221"/>
      <c r="J21" s="6"/>
      <c r="K21" s="6"/>
      <c r="L21" s="6"/>
      <c r="M21" s="6"/>
      <c r="N21" s="6"/>
    </row>
    <row r="22" spans="1:14" s="8" customFormat="1" ht="14.7" customHeight="1">
      <c r="A22" s="606"/>
      <c r="B22" s="602"/>
      <c r="C22" s="53" t="s">
        <v>239</v>
      </c>
      <c r="D22" s="283">
        <f>SUMIF('C. Project Workplan'!B8:B27,"Wetland_Enhancement",'C. Project Workplan'!E8:E27)</f>
        <v>0</v>
      </c>
      <c r="E22" s="283">
        <f>SUMIF('C. Project Workplan'!B8:B27,"Wetland_Enhancement",'C. Project Workplan'!G8:G27)</f>
        <v>0</v>
      </c>
      <c r="F22" s="284">
        <f>SUM(D22,E22)</f>
        <v>0</v>
      </c>
      <c r="G22" s="222"/>
      <c r="H22" s="220"/>
      <c r="I22" s="221"/>
      <c r="J22" s="7"/>
      <c r="K22" s="7"/>
      <c r="L22" s="7"/>
      <c r="M22" s="7"/>
      <c r="N22" s="7"/>
    </row>
    <row r="23" spans="1:14" ht="14.7" customHeight="1">
      <c r="A23" s="606"/>
      <c r="B23" s="602"/>
      <c r="C23" s="53" t="s">
        <v>240</v>
      </c>
      <c r="D23" s="283">
        <f>SUMIF('C. Project Workplan'!B8:B27,"Wetland_Restoration",'C. Project Workplan'!E8:E27)</f>
        <v>0</v>
      </c>
      <c r="E23" s="283">
        <f>SUMIF('C. Project Workplan'!B8:B27,"Wetland_Restoration",'C. Project Workplan'!G8:G27)</f>
        <v>0</v>
      </c>
      <c r="F23" s="284">
        <f>SUM(D23,E23)</f>
        <v>0</v>
      </c>
      <c r="G23" s="203"/>
      <c r="H23" s="220"/>
      <c r="I23" s="221"/>
      <c r="J23" s="7"/>
      <c r="K23" s="9"/>
      <c r="L23" s="6"/>
      <c r="M23" s="6"/>
      <c r="N23" s="6"/>
    </row>
    <row r="24" spans="1:14" ht="14.7" customHeight="1">
      <c r="A24" s="606"/>
      <c r="B24" s="603"/>
      <c r="C24" s="94" t="s">
        <v>235</v>
      </c>
      <c r="D24" s="285">
        <f>SUM(D21:D23)</f>
        <v>0</v>
      </c>
      <c r="E24" s="285">
        <f>SUM(E21:E23)</f>
        <v>0</v>
      </c>
      <c r="F24" s="286">
        <f>SUM(F21:F23)</f>
        <v>0</v>
      </c>
      <c r="G24" s="203"/>
      <c r="H24" s="223"/>
      <c r="I24" s="219"/>
      <c r="J24" s="6"/>
      <c r="K24" s="6"/>
      <c r="L24" s="6"/>
      <c r="M24" s="6"/>
      <c r="N24" s="6"/>
    </row>
    <row r="25" spans="1:14" ht="14.7" customHeight="1">
      <c r="A25" s="606"/>
      <c r="B25" s="608" t="s">
        <v>118</v>
      </c>
      <c r="C25" s="49" t="s">
        <v>238</v>
      </c>
      <c r="D25" s="276">
        <f>SUMIF('C. Project Workplan'!B8:B27,"Wooded_Conservation",'C. Project Workplan'!E8:E27)</f>
        <v>0</v>
      </c>
      <c r="E25" s="276">
        <f>SUMIF('C. Project Workplan'!B8:B27,"Wooded_Conservation",'C. Project Workplan'!G8:G27)</f>
        <v>0</v>
      </c>
      <c r="F25" s="277">
        <f>SUM(D25,E25)</f>
        <v>0</v>
      </c>
      <c r="G25" s="203"/>
      <c r="H25" s="224"/>
      <c r="I25" s="218"/>
      <c r="J25" s="6"/>
      <c r="K25" s="18"/>
      <c r="L25" s="6"/>
      <c r="M25" s="6"/>
      <c r="N25" s="6"/>
    </row>
    <row r="26" spans="1:14" ht="14.7" customHeight="1">
      <c r="A26" s="606"/>
      <c r="B26" s="608"/>
      <c r="C26" s="50" t="s">
        <v>239</v>
      </c>
      <c r="D26" s="278">
        <f>SUMIF('C. Project Workplan'!B8:B27,"Wooded_Enhancement",'C. Project Workplan'!E8:E27)</f>
        <v>0</v>
      </c>
      <c r="E26" s="278">
        <f>SUMIF('C. Project Workplan'!B8:B27,"Wooded_Enhancement",'C. Project Workplan'!G8:G27)</f>
        <v>0</v>
      </c>
      <c r="F26" s="279">
        <f>SUM(D26,E26)</f>
        <v>0</v>
      </c>
      <c r="G26" s="203"/>
      <c r="H26" s="218"/>
      <c r="I26" s="218"/>
      <c r="J26" s="6"/>
      <c r="K26" s="18"/>
      <c r="L26" s="6"/>
      <c r="M26" s="6"/>
      <c r="N26" s="6"/>
    </row>
    <row r="27" spans="1:14" ht="14.7" customHeight="1">
      <c r="A27" s="606"/>
      <c r="B27" s="608"/>
      <c r="C27" s="51" t="s">
        <v>240</v>
      </c>
      <c r="D27" s="287">
        <f>SUMIF('C. Project Workplan'!B8:B27,"Wooded_Restoration",'C. Project Workplan'!E8:E27)</f>
        <v>0</v>
      </c>
      <c r="E27" s="288">
        <f>SUMIF('C. Project Workplan'!B8:B27,"Wooded_Restoration",'C. Project Workplan'!G8:G27)</f>
        <v>0</v>
      </c>
      <c r="F27" s="289">
        <f>SUM(D27,E27)</f>
        <v>0</v>
      </c>
      <c r="G27" s="203"/>
      <c r="H27" s="218"/>
      <c r="I27" s="218"/>
      <c r="J27" s="6"/>
      <c r="K27" s="6"/>
      <c r="L27" s="6"/>
      <c r="M27" s="6"/>
      <c r="N27" s="6"/>
    </row>
    <row r="28" spans="1:14" ht="14.7" customHeight="1">
      <c r="A28" s="606"/>
      <c r="B28" s="608"/>
      <c r="C28" s="93" t="s">
        <v>235</v>
      </c>
      <c r="D28" s="290">
        <f>SUM(D25:D27)</f>
        <v>0</v>
      </c>
      <c r="E28" s="290">
        <f>SUM(E25:E27)</f>
        <v>0</v>
      </c>
      <c r="F28" s="290">
        <f>SUM(F25:F27)</f>
        <v>0</v>
      </c>
      <c r="G28" s="203"/>
      <c r="H28" s="218"/>
      <c r="I28" s="218"/>
      <c r="J28" s="6"/>
      <c r="K28" s="18"/>
      <c r="L28" s="6"/>
      <c r="M28" s="6"/>
      <c r="N28" s="6"/>
    </row>
    <row r="29" spans="1:14" ht="17.25" customHeight="1">
      <c r="A29" s="606"/>
      <c r="B29" s="228"/>
      <c r="C29" s="229"/>
      <c r="D29" s="230"/>
      <c r="E29" s="230"/>
      <c r="F29" s="217"/>
      <c r="G29" s="203"/>
      <c r="H29" s="217"/>
      <c r="I29" s="217"/>
      <c r="J29" s="6"/>
      <c r="K29" s="6"/>
      <c r="L29" s="6"/>
      <c r="M29" s="6"/>
      <c r="N29" s="6"/>
    </row>
    <row r="30" spans="1:14" ht="17.25" customHeight="1">
      <c r="A30" s="606"/>
      <c r="B30" s="557" t="s">
        <v>228</v>
      </c>
      <c r="C30" s="558"/>
      <c r="D30" s="258" t="s">
        <v>229</v>
      </c>
      <c r="E30" s="258" t="s">
        <v>230</v>
      </c>
      <c r="F30" s="257" t="s">
        <v>231</v>
      </c>
      <c r="G30" s="208"/>
      <c r="H30" s="203"/>
      <c r="I30" s="208"/>
      <c r="J30" s="6"/>
      <c r="K30" s="6"/>
      <c r="L30" s="6"/>
      <c r="M30" s="6"/>
      <c r="N30" s="6"/>
    </row>
    <row r="31" spans="1:14" ht="20.7" customHeight="1">
      <c r="A31" s="606"/>
      <c r="B31" s="559"/>
      <c r="C31" s="560"/>
      <c r="D31" s="260" t="s">
        <v>242</v>
      </c>
      <c r="E31" s="260" t="s">
        <v>242</v>
      </c>
      <c r="F31" s="260" t="s">
        <v>242</v>
      </c>
      <c r="G31" s="203"/>
      <c r="H31" s="209"/>
      <c r="I31" s="203"/>
      <c r="J31" s="6"/>
      <c r="K31" s="6"/>
      <c r="L31" s="6"/>
      <c r="M31" s="6"/>
      <c r="N31" s="6"/>
    </row>
    <row r="32" spans="1:14" ht="17.25" customHeight="1">
      <c r="A32" s="606"/>
      <c r="B32" s="612" t="s">
        <v>111</v>
      </c>
      <c r="C32" s="369" t="s">
        <v>243</v>
      </c>
      <c r="D32" s="294">
        <f>SUMIF('C. Project Workplan'!B8:B27,"Shelterbelt_Conservation",'C. Project Workplan'!E8:E27)</f>
        <v>0</v>
      </c>
      <c r="E32" s="294">
        <f>SUMIF('C. Project Workplan'!B8:B27,"Shelterbelt_Conservation",'C. Project Workplan'!G8:G27)</f>
        <v>0</v>
      </c>
      <c r="F32" s="370">
        <f>SUM(D32,E32)</f>
        <v>0</v>
      </c>
      <c r="G32" s="203"/>
      <c r="H32" s="234"/>
      <c r="I32" s="203"/>
      <c r="J32" s="6"/>
      <c r="K32" s="6"/>
      <c r="L32" s="6"/>
      <c r="M32" s="6"/>
      <c r="N32" s="6"/>
    </row>
    <row r="33" spans="1:14" ht="17.25" customHeight="1">
      <c r="A33" s="606"/>
      <c r="B33" s="613"/>
      <c r="C33" s="368" t="s">
        <v>244</v>
      </c>
      <c r="D33" s="294">
        <f>SUMIF('C. Project Workplan'!B8:B27,"Shelterbelt_Establishment",'C. Project Workplan'!E8:E27)</f>
        <v>0</v>
      </c>
      <c r="E33" s="294">
        <f>SUMIF('C. Project Workplan'!B8:B27,"Shelterbelt_Establishment",'C. Project Workplan'!G8:G27)</f>
        <v>0</v>
      </c>
      <c r="F33" s="370">
        <f>SUM(D33,E33)</f>
        <v>0</v>
      </c>
      <c r="G33" s="203"/>
      <c r="H33" s="234"/>
      <c r="I33" s="203"/>
      <c r="J33" s="6"/>
      <c r="K33" s="6"/>
      <c r="L33" s="6"/>
      <c r="M33" s="6"/>
      <c r="N33" s="6"/>
    </row>
    <row r="34" spans="1:14" ht="17.25" customHeight="1">
      <c r="A34" s="606"/>
      <c r="B34" s="614"/>
      <c r="C34" s="66" t="s">
        <v>245</v>
      </c>
      <c r="D34" s="295">
        <f>SUMIF('C. Project Workplan'!B8:B27,"Shelterbelt_Enhancement",'C. Project Workplan'!E8:E27)</f>
        <v>0</v>
      </c>
      <c r="E34" s="295">
        <f>SUMIF('C. Project Workplan'!B8:B27,"Shelterbelt_Enhancement",'C. Project Workplan'!G8:G27)</f>
        <v>0</v>
      </c>
      <c r="F34" s="371">
        <f>SUM(D34,E34)</f>
        <v>0</v>
      </c>
      <c r="G34" s="203"/>
      <c r="H34" s="234"/>
      <c r="I34" s="203"/>
      <c r="J34" s="6"/>
      <c r="K34" s="6"/>
      <c r="L34" s="6"/>
      <c r="M34" s="6"/>
      <c r="N34" s="6"/>
    </row>
    <row r="35" spans="1:14" ht="17.25" customHeight="1">
      <c r="A35" s="606"/>
      <c r="B35" s="615"/>
      <c r="C35" s="95" t="s">
        <v>37</v>
      </c>
      <c r="D35" s="296">
        <f>SUM(D32:D34)</f>
        <v>0</v>
      </c>
      <c r="E35" s="296">
        <f>SUM(E32:E34)</f>
        <v>0</v>
      </c>
      <c r="F35" s="372">
        <f>SUM(F32:F34)</f>
        <v>0</v>
      </c>
      <c r="G35" s="203"/>
      <c r="H35" s="233"/>
      <c r="I35" s="203"/>
      <c r="J35" s="6"/>
      <c r="K35" s="6"/>
      <c r="L35" s="6"/>
      <c r="M35" s="6"/>
      <c r="N35" s="6"/>
    </row>
    <row r="36" spans="1:14" ht="17.25" customHeight="1">
      <c r="A36" s="606"/>
      <c r="B36" s="231"/>
      <c r="C36" s="232"/>
      <c r="D36" s="233"/>
      <c r="E36" s="233"/>
      <c r="F36" s="233"/>
      <c r="G36" s="233"/>
      <c r="H36" s="233"/>
      <c r="I36" s="233"/>
      <c r="J36" s="6"/>
      <c r="K36" s="6"/>
      <c r="L36" s="6"/>
      <c r="M36" s="6"/>
      <c r="N36" s="6"/>
    </row>
    <row r="37" spans="1:14" ht="17.25" customHeight="1">
      <c r="A37" s="606"/>
      <c r="B37" s="557" t="s">
        <v>228</v>
      </c>
      <c r="C37" s="616"/>
      <c r="D37" s="262" t="s">
        <v>229</v>
      </c>
      <c r="E37" s="262" t="s">
        <v>230</v>
      </c>
      <c r="F37" s="259" t="s">
        <v>231</v>
      </c>
      <c r="G37" s="203"/>
      <c r="H37" s="208"/>
      <c r="I37" s="208"/>
      <c r="J37" s="6"/>
      <c r="K37" s="6"/>
      <c r="L37" s="6"/>
      <c r="M37" s="6"/>
      <c r="N37" s="6"/>
    </row>
    <row r="38" spans="1:14" ht="25.5" customHeight="1">
      <c r="A38" s="606"/>
      <c r="B38" s="559"/>
      <c r="C38" s="560"/>
      <c r="D38" s="260" t="s">
        <v>246</v>
      </c>
      <c r="E38" s="260" t="s">
        <v>246</v>
      </c>
      <c r="F38" s="261" t="s">
        <v>246</v>
      </c>
      <c r="G38" s="209"/>
      <c r="H38" s="203"/>
      <c r="I38" s="210"/>
      <c r="J38" s="6"/>
      <c r="K38" s="6"/>
      <c r="L38" s="6"/>
      <c r="M38" s="6"/>
      <c r="N38" s="6"/>
    </row>
    <row r="39" spans="1:14" ht="17.25" customHeight="1">
      <c r="A39" s="606"/>
      <c r="B39" s="609" t="s">
        <v>84</v>
      </c>
      <c r="C39" s="67" t="s">
        <v>167</v>
      </c>
      <c r="D39" s="169">
        <f>SUMIF('C. Project Workplan'!C8:C27,"Temporary",'C. Project Workplan'!E8:E27)</f>
        <v>0</v>
      </c>
      <c r="E39" s="169">
        <f>SUMIF('C. Project Workplan'!C8:C27,"Temporary",'C. Project Workplan'!G8:G27)</f>
        <v>0</v>
      </c>
      <c r="F39" s="204">
        <f>SUM(D39,E39)</f>
        <v>0</v>
      </c>
      <c r="G39" s="211"/>
      <c r="H39" s="203"/>
      <c r="I39" s="212"/>
      <c r="J39" s="6"/>
      <c r="K39" s="6"/>
      <c r="L39" s="6"/>
      <c r="M39" s="6"/>
      <c r="N39" s="6"/>
    </row>
    <row r="40" spans="1:14" ht="17.25" customHeight="1">
      <c r="A40" s="606"/>
      <c r="B40" s="610"/>
      <c r="C40" s="68" t="s">
        <v>145</v>
      </c>
      <c r="D40" s="170">
        <f>SUMIF('C. Project Workplan'!C8:C27,"Extended",'C. Project Workplan'!E8:E27)</f>
        <v>0</v>
      </c>
      <c r="E40" s="170">
        <f>SUMIF('C. Project Workplan'!C8:C27,"Extended",'C. Project Workplan'!G8:G27)</f>
        <v>0</v>
      </c>
      <c r="F40" s="205">
        <f>SUM(D40,E40)</f>
        <v>0</v>
      </c>
      <c r="G40" s="211"/>
      <c r="H40" s="203"/>
      <c r="I40" s="212"/>
      <c r="J40" s="6"/>
      <c r="K40" s="6"/>
      <c r="L40" s="6"/>
      <c r="M40" s="6"/>
      <c r="N40" s="6"/>
    </row>
    <row r="41" spans="1:14" ht="17.25" customHeight="1">
      <c r="A41" s="606"/>
      <c r="B41" s="610"/>
      <c r="C41" s="97" t="s">
        <v>247</v>
      </c>
      <c r="D41" s="171">
        <f>SUMIF('C. Project Workplan'!C8:C27,"Permanent",'C. Project Workplan'!E8:E27)</f>
        <v>0</v>
      </c>
      <c r="E41" s="171">
        <f>SUMIF('C. Project Workplan'!C8:C27,"Permanent",'C. Project Workplan'!G8:G27)</f>
        <v>0</v>
      </c>
      <c r="F41" s="206">
        <f>SUM(D41,E41)</f>
        <v>0</v>
      </c>
      <c r="G41" s="211"/>
      <c r="H41" s="203"/>
      <c r="I41" s="212"/>
      <c r="J41" s="6"/>
      <c r="K41" s="6"/>
      <c r="L41" s="6"/>
      <c r="M41" s="6"/>
      <c r="N41" s="6"/>
    </row>
    <row r="42" spans="1:14" ht="17.25" customHeight="1">
      <c r="A42" s="606"/>
      <c r="B42" s="611"/>
      <c r="C42" s="80" t="s">
        <v>37</v>
      </c>
      <c r="D42" s="157">
        <f>SUM(D39:D41)</f>
        <v>0</v>
      </c>
      <c r="E42" s="157">
        <f>SUM(E39:E41)</f>
        <v>0</v>
      </c>
      <c r="F42" s="207">
        <f>SUM(F39:F41)</f>
        <v>0</v>
      </c>
      <c r="G42" s="211"/>
      <c r="H42" s="203"/>
      <c r="I42" s="212"/>
      <c r="J42" s="6"/>
      <c r="K42" s="6"/>
      <c r="L42" s="6"/>
      <c r="M42" s="6"/>
      <c r="N42" s="6"/>
    </row>
    <row r="43" spans="1:14">
      <c r="A43" s="606"/>
      <c r="B43" s="235"/>
      <c r="C43" s="236"/>
      <c r="D43" s="237"/>
      <c r="E43" s="238"/>
      <c r="F43" s="238"/>
      <c r="G43" s="238"/>
      <c r="H43" s="238"/>
      <c r="I43" s="238"/>
      <c r="J43" s="6"/>
      <c r="K43" s="6"/>
      <c r="L43" s="6"/>
      <c r="M43" s="6"/>
      <c r="N43" s="6"/>
    </row>
    <row r="44" spans="1:14" ht="32.700000000000003" customHeight="1">
      <c r="A44" s="226"/>
      <c r="B44" s="561" t="s">
        <v>248</v>
      </c>
      <c r="C44" s="561"/>
      <c r="D44" s="561"/>
      <c r="E44" s="561"/>
      <c r="F44" s="561"/>
      <c r="G44" s="561"/>
      <c r="H44" s="561"/>
      <c r="I44" s="561"/>
    </row>
    <row r="45" spans="1:14" ht="12" customHeight="1">
      <c r="A45" s="226"/>
      <c r="B45" s="213"/>
      <c r="C45" s="213"/>
      <c r="D45" s="213"/>
      <c r="E45" s="213"/>
      <c r="F45" s="213"/>
      <c r="G45" s="213"/>
      <c r="H45" s="213"/>
      <c r="I45" s="213"/>
    </row>
    <row r="46" spans="1:14" ht="18" customHeight="1">
      <c r="A46" s="226"/>
      <c r="B46" s="557" t="s">
        <v>249</v>
      </c>
      <c r="C46" s="558"/>
      <c r="D46" s="256" t="s">
        <v>229</v>
      </c>
      <c r="E46" s="256" t="s">
        <v>230</v>
      </c>
      <c r="F46" s="256" t="s">
        <v>231</v>
      </c>
      <c r="G46" s="213"/>
      <c r="H46" s="213"/>
      <c r="I46" s="213"/>
    </row>
    <row r="47" spans="1:14" ht="18" customHeight="1">
      <c r="A47" s="226"/>
      <c r="B47" s="559"/>
      <c r="C47" s="560"/>
      <c r="D47" s="257" t="s">
        <v>68</v>
      </c>
      <c r="E47" s="257" t="s">
        <v>68</v>
      </c>
      <c r="F47" s="257" t="s">
        <v>68</v>
      </c>
      <c r="G47" s="213"/>
      <c r="H47" s="213"/>
      <c r="I47" s="213"/>
    </row>
    <row r="48" spans="1:14" ht="14.7" customHeight="1">
      <c r="A48" s="226"/>
      <c r="B48" s="555" t="s">
        <v>140</v>
      </c>
      <c r="C48" s="556"/>
      <c r="D48" s="267">
        <f>SUMIF('C. Project Workplan'!C8:C27,"Bufferstrips",'C. Project Workplan'!E8:E27)</f>
        <v>0</v>
      </c>
      <c r="E48" s="267">
        <f>SUMIF('C. Project Workplan'!C8:C27,"Bufferstrips",'C. Project Workplan'!G8:G27)</f>
        <v>0</v>
      </c>
      <c r="F48" s="267">
        <f t="shared" ref="F48:F60" si="1">SUM(D48,E48)</f>
        <v>0</v>
      </c>
      <c r="G48" s="213"/>
      <c r="H48" s="213"/>
      <c r="I48" s="213"/>
    </row>
    <row r="49" spans="1:9" ht="14.7" customHeight="1">
      <c r="A49" s="226"/>
      <c r="B49" s="562" t="s">
        <v>87</v>
      </c>
      <c r="C49" s="562"/>
      <c r="D49" s="267">
        <f>SUMIF('C. Project Workplan'!C8:C27,"Delayed grazing",'C. Project Workplan'!E8:E27)</f>
        <v>0</v>
      </c>
      <c r="E49" s="267">
        <f>SUMIF('C. Project Workplan'!C8:C27,"Delayed grazing",'C. Project Workplan'!G8:G27)</f>
        <v>0</v>
      </c>
      <c r="F49" s="267">
        <f t="shared" si="1"/>
        <v>0</v>
      </c>
      <c r="G49" s="213"/>
      <c r="H49" s="213"/>
      <c r="I49" s="213"/>
    </row>
    <row r="50" spans="1:9" ht="14.7" customHeight="1">
      <c r="A50" s="226"/>
      <c r="B50" s="562" t="s">
        <v>83</v>
      </c>
      <c r="C50" s="562"/>
      <c r="D50" s="267">
        <f>SUMIF('C. Project Workplan'!C8:C27,"Delayed haying/mowing",'C. Project Workplan'!E8:E27)</f>
        <v>0</v>
      </c>
      <c r="E50" s="267">
        <f>SUMIF('C. Project Workplan'!C8:C27,"Delayed haying/mowing",'C. Project Workplan'!G8:G27)</f>
        <v>0</v>
      </c>
      <c r="F50" s="267">
        <f t="shared" si="1"/>
        <v>0</v>
      </c>
      <c r="G50" s="213"/>
      <c r="H50" s="213"/>
      <c r="I50" s="213"/>
    </row>
    <row r="51" spans="1:9" ht="26.25" customHeight="1">
      <c r="A51" s="226"/>
      <c r="B51" s="555" t="s">
        <v>250</v>
      </c>
      <c r="C51" s="556"/>
      <c r="D51" s="267">
        <f>SUMIF('C. Project Workplan'!C8:C27,"*Fencing*",'C. Project Workplan'!E8:E27)</f>
        <v>0</v>
      </c>
      <c r="E51" s="267">
        <f>SUMIF('C. Project Workplan'!C8:C27,"*Fencing*",'C. Project Workplan'!G8:G27)</f>
        <v>0</v>
      </c>
      <c r="F51" s="267">
        <f t="shared" si="1"/>
        <v>0</v>
      </c>
      <c r="G51" s="213"/>
      <c r="H51" s="213"/>
      <c r="I51" s="213"/>
    </row>
    <row r="52" spans="1:9" ht="14.7" customHeight="1">
      <c r="A52" s="226"/>
      <c r="B52" s="555" t="s">
        <v>155</v>
      </c>
      <c r="C52" s="556"/>
      <c r="D52" s="267">
        <f>SUMIF('C. Project Workplan'!C8:C27,"Grassed Waterways",'C. Project Workplan'!E8:E27)</f>
        <v>0</v>
      </c>
      <c r="E52" s="267">
        <f>SUMIF('C. Project Workplan'!C8:C27,"Grassed Waterways",'C. Project Workplan'!G8:G27)</f>
        <v>0</v>
      </c>
      <c r="F52" s="267">
        <f t="shared" si="1"/>
        <v>0</v>
      </c>
      <c r="G52" s="213"/>
      <c r="H52" s="213"/>
      <c r="I52" s="213"/>
    </row>
    <row r="53" spans="1:9" ht="14.7" customHeight="1">
      <c r="A53" s="226"/>
      <c r="B53" s="562" t="s">
        <v>93</v>
      </c>
      <c r="C53" s="562"/>
      <c r="D53" s="268"/>
      <c r="E53" s="267">
        <f>SUMIF('C. Project Workplan'!C8:C27,"Invasive species control (match only)",'C. Project Workplan'!G8:G27)</f>
        <v>0</v>
      </c>
      <c r="F53" s="269">
        <f t="shared" si="1"/>
        <v>0</v>
      </c>
      <c r="G53" s="213"/>
      <c r="H53" s="213"/>
      <c r="I53" s="213"/>
    </row>
    <row r="54" spans="1:9" ht="14.7" customHeight="1">
      <c r="A54" s="226"/>
      <c r="B54" s="555" t="s">
        <v>251</v>
      </c>
      <c r="C54" s="556"/>
      <c r="D54" s="267">
        <f>SUMIF('C. Project Workplan'!C8:C27,"*Livestock Crossing*",'C. Project Workplan'!E8:E27)</f>
        <v>0</v>
      </c>
      <c r="E54" s="267">
        <f>SUMIF('C. Project Workplan'!C8:C27,"*Livestock Crossing*",'C. Project Workplan'!G8:G27)</f>
        <v>0</v>
      </c>
      <c r="F54" s="267">
        <f t="shared" si="1"/>
        <v>0</v>
      </c>
      <c r="G54" s="213"/>
      <c r="H54" s="213"/>
      <c r="I54" s="213"/>
    </row>
    <row r="55" spans="1:9" ht="14.7" customHeight="1">
      <c r="A55" s="226"/>
      <c r="B55" s="555" t="s">
        <v>166</v>
      </c>
      <c r="C55" s="556"/>
      <c r="D55" s="267">
        <f>SUMIF('C. Project Workplan'!C8:C27,"Nest Tunnels Installation",'C. Project Workplan'!E8:E27)</f>
        <v>0</v>
      </c>
      <c r="E55" s="267">
        <f>SUMIF('C. Project Workplan'!C8:C27,"Nest Tunnels Installation",'C. Project Workplan'!G8:G27)</f>
        <v>0</v>
      </c>
      <c r="F55" s="267">
        <f t="shared" si="1"/>
        <v>0</v>
      </c>
      <c r="G55" s="213"/>
      <c r="H55" s="213"/>
      <c r="I55" s="213"/>
    </row>
    <row r="56" spans="1:9" ht="14.7" customHeight="1">
      <c r="A56" s="226"/>
      <c r="B56" s="555" t="s">
        <v>174</v>
      </c>
      <c r="C56" s="556"/>
      <c r="D56" s="267">
        <f>SUMIF('C. Project Workplan'!C8:C27,"Nest Tunnels Maintenance",'C. Project Workplan'!E8:E27)</f>
        <v>0</v>
      </c>
      <c r="E56" s="267">
        <f>SUMIF('C. Project Workplan'!C8:C27,"Nest Tunnels Maintenance",'C. Project Workplan'!G8:G27)</f>
        <v>0</v>
      </c>
      <c r="F56" s="267">
        <f t="shared" si="1"/>
        <v>0</v>
      </c>
      <c r="G56" s="213"/>
      <c r="H56" s="213"/>
      <c r="I56" s="213"/>
    </row>
    <row r="57" spans="1:9" ht="14.7" customHeight="1">
      <c r="A57" s="226"/>
      <c r="B57" s="555" t="s">
        <v>320</v>
      </c>
      <c r="C57" s="556"/>
      <c r="D57" s="267">
        <f>SUMIF('C. Project Workplan'!B8:B27,"Nitrogen_Management",'C. Project Workplan'!E8:E27)</f>
        <v>0</v>
      </c>
      <c r="E57" s="267">
        <f>SUMIF('C. Project Workplan'!B8:B27,"Nitrogen_Management",'C. Project Workplan'!G8:G27)</f>
        <v>0</v>
      </c>
      <c r="F57" s="267">
        <f t="shared" si="1"/>
        <v>0</v>
      </c>
      <c r="G57" s="213"/>
      <c r="H57" s="213"/>
      <c r="I57" s="213"/>
    </row>
    <row r="58" spans="1:9" ht="14.7" customHeight="1">
      <c r="A58" s="226"/>
      <c r="B58" s="562" t="s">
        <v>181</v>
      </c>
      <c r="C58" s="562"/>
      <c r="D58" s="268"/>
      <c r="E58" s="267">
        <f>SUMIF('C. Project Workplan'!C8:C27,"Pasture improvement*",'C. Project Workplan'!G8:G27)</f>
        <v>0</v>
      </c>
      <c r="F58" s="267">
        <f t="shared" si="1"/>
        <v>0</v>
      </c>
      <c r="G58" s="213"/>
      <c r="H58" s="213"/>
      <c r="I58" s="213"/>
    </row>
    <row r="59" spans="1:9" ht="14.7" customHeight="1">
      <c r="A59" s="226"/>
      <c r="B59" s="555" t="s">
        <v>153</v>
      </c>
      <c r="C59" s="556"/>
      <c r="D59" s="267">
        <f>SUMIF('C. Project Workplan'!C8:C27,"Pollinator Habitat",'C. Project Workplan'!E8:E27)</f>
        <v>0</v>
      </c>
      <c r="E59" s="267">
        <f>SUMIF('C. Project Workplan'!C8:C27,"Pollinator Habitat",'C. Project Workplan'!G8:G27)</f>
        <v>0</v>
      </c>
      <c r="F59" s="267">
        <f t="shared" si="1"/>
        <v>0</v>
      </c>
      <c r="G59" s="213"/>
      <c r="H59" s="213"/>
      <c r="I59" s="213"/>
    </row>
    <row r="60" spans="1:9" ht="14.7" customHeight="1">
      <c r="A60" s="226"/>
      <c r="B60" s="640" t="s">
        <v>252</v>
      </c>
      <c r="C60" s="640"/>
      <c r="D60" s="267">
        <f>SUMIF('C. Project Workplan'!C8:C27,"Prescribed/controlled burn",'C. Project Workplan'!E8:E27)</f>
        <v>0</v>
      </c>
      <c r="E60" s="267">
        <f>SUMIF('C. Project Workplan'!C8:C27,"Prescribed/controlled burn",'C. Project Workplan'!G8:G27)</f>
        <v>0</v>
      </c>
      <c r="F60" s="267">
        <f t="shared" si="1"/>
        <v>0</v>
      </c>
      <c r="G60" s="213"/>
      <c r="H60" s="213"/>
      <c r="I60" s="213"/>
    </row>
    <row r="61" spans="1:9" ht="14.7" customHeight="1">
      <c r="A61" s="226"/>
      <c r="B61" s="562" t="s">
        <v>90</v>
      </c>
      <c r="C61" s="562"/>
      <c r="D61" s="267">
        <f>SUMIF('C. Project Workplan'!C8:C27,"SAR related BMP's",'C. Project Workplan'!E8:E27)</f>
        <v>0</v>
      </c>
      <c r="E61" s="267">
        <f>SUMIF('C. Project Workplan'!C8:C27,"SAR related BMP's",'C. Project Workplan'!G8:G27)</f>
        <v>0</v>
      </c>
      <c r="F61" s="267">
        <f t="shared" ref="F61" si="2">SUM(D61,E61)</f>
        <v>0</v>
      </c>
      <c r="G61" s="213"/>
      <c r="H61" s="213"/>
      <c r="I61" s="213"/>
    </row>
    <row r="62" spans="1:9" ht="14.7" customHeight="1">
      <c r="A62" s="226"/>
      <c r="B62" s="562" t="s">
        <v>187</v>
      </c>
      <c r="C62" s="562"/>
      <c r="D62" s="269">
        <f>SUMIF('C. Project Workplan'!C8:C27,"*Shrub*",'C. Project Workplan'!E8:E27)</f>
        <v>0</v>
      </c>
      <c r="E62" s="269">
        <f>SUMIF('C. Project Workplan'!C8:C27,"*Shrub*",'C. Project Workplan'!G8:G27)</f>
        <v>0</v>
      </c>
      <c r="F62" s="269">
        <f>SUM(D62,E62)</f>
        <v>0</v>
      </c>
      <c r="G62" s="213"/>
      <c r="H62" s="213"/>
      <c r="I62" s="213"/>
    </row>
    <row r="63" spans="1:9" ht="18" customHeight="1">
      <c r="A63" s="226"/>
      <c r="B63" s="213"/>
      <c r="C63" s="213"/>
      <c r="D63" s="239"/>
      <c r="E63" s="239"/>
      <c r="F63" s="239"/>
      <c r="G63" s="213"/>
      <c r="H63" s="213"/>
      <c r="I63" s="213"/>
    </row>
    <row r="64" spans="1:9" ht="12.75" customHeight="1">
      <c r="A64" s="226"/>
      <c r="B64" s="240"/>
      <c r="C64" s="241"/>
      <c r="D64" s="242"/>
      <c r="E64" s="242"/>
      <c r="F64" s="242"/>
      <c r="G64" s="242"/>
      <c r="H64" s="242"/>
      <c r="I64" s="242"/>
    </row>
    <row r="65" spans="1:9" ht="30.75" customHeight="1">
      <c r="A65" s="226"/>
      <c r="B65" s="561" t="s">
        <v>253</v>
      </c>
      <c r="C65" s="561"/>
      <c r="D65" s="561"/>
      <c r="E65" s="561"/>
      <c r="F65" s="561"/>
      <c r="G65" s="561"/>
      <c r="H65" s="561"/>
      <c r="I65" s="561"/>
    </row>
    <row r="66" spans="1:9" ht="15" customHeight="1" thickBot="1">
      <c r="A66" s="227"/>
      <c r="B66" s="243"/>
      <c r="C66" s="203"/>
      <c r="D66" s="244"/>
      <c r="E66" s="244"/>
      <c r="F66" s="244"/>
      <c r="G66" s="244"/>
      <c r="H66" s="244"/>
      <c r="I66" s="244"/>
    </row>
    <row r="67" spans="1:9" ht="23.7" customHeight="1">
      <c r="A67" s="203"/>
      <c r="B67" s="563" t="s">
        <v>254</v>
      </c>
      <c r="C67" s="564"/>
      <c r="D67" s="573" t="s">
        <v>255</v>
      </c>
      <c r="E67" s="574"/>
      <c r="F67" s="263" t="s">
        <v>229</v>
      </c>
      <c r="G67" s="264" t="s">
        <v>230</v>
      </c>
      <c r="H67" s="265" t="s">
        <v>256</v>
      </c>
      <c r="I67" s="552"/>
    </row>
    <row r="68" spans="1:9" ht="15.75" customHeight="1">
      <c r="A68" s="203"/>
      <c r="B68" s="565"/>
      <c r="C68" s="566"/>
      <c r="D68" s="575"/>
      <c r="E68" s="576"/>
      <c r="F68" s="257" t="s">
        <v>257</v>
      </c>
      <c r="G68" s="257" t="s">
        <v>257</v>
      </c>
      <c r="H68" s="381" t="s">
        <v>257</v>
      </c>
      <c r="I68" s="552"/>
    </row>
    <row r="69" spans="1:9" ht="15.75" customHeight="1">
      <c r="A69" s="203"/>
      <c r="B69" s="621" t="s">
        <v>26</v>
      </c>
      <c r="C69" s="85" t="s">
        <v>148</v>
      </c>
      <c r="D69" s="631" t="s">
        <v>213</v>
      </c>
      <c r="E69" s="632"/>
      <c r="F69" s="375">
        <f>SUMIF('C. Project Workplan'!C8:C27,"Broadcast Media",'C. Project Workplan'!E8:E27)</f>
        <v>0</v>
      </c>
      <c r="G69" s="376">
        <f>SUMIF('C. Project Workplan'!C8:C27,"Broadcast Media",'C. Project Workplan'!G8:G27)</f>
        <v>0</v>
      </c>
      <c r="H69" s="377">
        <f>SUM(F69,G69)</f>
        <v>0</v>
      </c>
      <c r="I69" s="245"/>
    </row>
    <row r="70" spans="1:9" ht="15.75" customHeight="1">
      <c r="A70" s="203"/>
      <c r="B70" s="622"/>
      <c r="C70" s="374" t="s">
        <v>159</v>
      </c>
      <c r="D70" s="627" t="s">
        <v>213</v>
      </c>
      <c r="E70" s="628"/>
      <c r="F70" s="378">
        <f>SUMIF('C. Project Workplan'!C8:C27,"Internet Media",'C. Project Workplan'!E8:E27)</f>
        <v>0</v>
      </c>
      <c r="G70" s="379">
        <f>SUMIF('C. Project Workplan'!C8:C27,"Internet Media",'C. Project Workplan'!G8:G27)</f>
        <v>0</v>
      </c>
      <c r="H70" s="380">
        <f t="shared" ref="H70:H72" si="3">SUM(F70,G70)</f>
        <v>0</v>
      </c>
      <c r="I70" s="245"/>
    </row>
    <row r="71" spans="1:9" ht="15.75" customHeight="1">
      <c r="A71" s="203"/>
      <c r="B71" s="623"/>
      <c r="C71" s="373" t="s">
        <v>170</v>
      </c>
      <c r="D71" s="629" t="s">
        <v>213</v>
      </c>
      <c r="E71" s="630"/>
      <c r="F71" s="375">
        <f>SUMIF('C. Project Workplan'!C8:C27,"Print Media",'C. Project Workplan'!E8:E27)</f>
        <v>0</v>
      </c>
      <c r="G71" s="376">
        <f>SUMIF('C. Project Workplan'!C8:C27,"Print Media",'C. Project Workplan'!G8:G27)</f>
        <v>0</v>
      </c>
      <c r="H71" s="377">
        <f>SUM(F71,G71)</f>
        <v>0</v>
      </c>
      <c r="I71" s="245"/>
    </row>
    <row r="72" spans="1:9" ht="15.75" customHeight="1">
      <c r="A72" s="203"/>
      <c r="B72" s="624"/>
      <c r="C72" s="86" t="s">
        <v>177</v>
      </c>
      <c r="D72" s="577" t="s">
        <v>213</v>
      </c>
      <c r="E72" s="578"/>
      <c r="F72" s="172">
        <f>SUMIF('C. Project Workplan'!C8:C27,"Communications Other",'C. Project Workplan'!E8:E27)</f>
        <v>0</v>
      </c>
      <c r="G72" s="173">
        <f>SUMIF('C. Project Workplan'!C8:C27,"Communications Other",'C. Project Workplan'!G8:G27)</f>
        <v>0</v>
      </c>
      <c r="H72" s="174">
        <f t="shared" si="3"/>
        <v>0</v>
      </c>
      <c r="I72" s="245"/>
    </row>
    <row r="73" spans="1:9" ht="15.75" customHeight="1">
      <c r="A73" s="203"/>
      <c r="B73" s="567" t="s">
        <v>258</v>
      </c>
      <c r="C73" s="389" t="s">
        <v>146</v>
      </c>
      <c r="D73" s="583" t="s">
        <v>259</v>
      </c>
      <c r="E73" s="584"/>
      <c r="F73" s="386">
        <f>SUMIF('C. Project Workplan'!C8:C27,"Mapping &amp; Modelling",'C. Project Workplan'!E8:E27)</f>
        <v>0</v>
      </c>
      <c r="G73" s="387">
        <f>SUMIF('C. Project Workplan'!C8:C27,"Mapping &amp; Modelling",'C. Project Workplan'!G8:G27)</f>
        <v>0</v>
      </c>
      <c r="H73" s="388">
        <f t="shared" ref="H73:H86" si="4">SUM(F73,G73)</f>
        <v>0</v>
      </c>
      <c r="I73" s="245"/>
    </row>
    <row r="74" spans="1:9" ht="15.75" customHeight="1">
      <c r="A74" s="203"/>
      <c r="B74" s="568"/>
      <c r="C74" s="385" t="s">
        <v>49</v>
      </c>
      <c r="D74" s="587" t="s">
        <v>190</v>
      </c>
      <c r="E74" s="588"/>
      <c r="F74" s="382">
        <f>SUMIF('C. Project Workplan'!C8:C27,"Plan",'C. Project Workplan'!E8:E27)</f>
        <v>0</v>
      </c>
      <c r="G74" s="383">
        <f>SUMIF('C. Project Workplan'!C8:C27,"Plan",'C. Project Workplan'!G8:G27)</f>
        <v>0</v>
      </c>
      <c r="H74" s="384">
        <f t="shared" si="4"/>
        <v>0</v>
      </c>
      <c r="I74" s="245"/>
    </row>
    <row r="75" spans="1:9" ht="15.75" customHeight="1">
      <c r="A75" s="203"/>
      <c r="B75" s="569"/>
      <c r="C75" s="402" t="s">
        <v>168</v>
      </c>
      <c r="D75" s="585" t="s">
        <v>190</v>
      </c>
      <c r="E75" s="586"/>
      <c r="F75" s="401">
        <f>SUMIF('C. Project Workplan'!C8:C27,"Reports &amp; Assesments",'C. Project Workplan'!E8:E27)</f>
        <v>0</v>
      </c>
      <c r="G75" s="175">
        <f>SUMIF('C. Project Workplan'!C8:C27,"Reports &amp; Assesments",'C. Project Workplan'!G8:G27)</f>
        <v>0</v>
      </c>
      <c r="H75" s="176">
        <f t="shared" si="4"/>
        <v>0</v>
      </c>
      <c r="I75" s="245"/>
    </row>
    <row r="76" spans="1:9" ht="15.75" customHeight="1">
      <c r="A76" s="203"/>
      <c r="B76" s="570" t="s">
        <v>260</v>
      </c>
      <c r="C76" s="400" t="s">
        <v>147</v>
      </c>
      <c r="D76" s="579" t="s">
        <v>206</v>
      </c>
      <c r="E76" s="580"/>
      <c r="F76" s="394">
        <f>SUMIF('C. Project Workplan'!C8:C27,"Cultural/ceremonial activities",'C. Project Workplan'!E8:E27)</f>
        <v>0</v>
      </c>
      <c r="G76" s="395">
        <f>SUMIF('C. Project Workplan'!C8:C27,"Cultural/ceremonial activities",'C. Project Workplan'!G8:G27)</f>
        <v>0</v>
      </c>
      <c r="H76" s="396">
        <f t="shared" si="4"/>
        <v>0</v>
      </c>
      <c r="I76" s="245"/>
    </row>
    <row r="77" spans="1:9" ht="15.75" customHeight="1">
      <c r="A77" s="203"/>
      <c r="B77" s="571"/>
      <c r="C77" s="393" t="s">
        <v>158</v>
      </c>
      <c r="D77" s="625" t="s">
        <v>206</v>
      </c>
      <c r="E77" s="626"/>
      <c r="F77" s="390">
        <f>SUMIF('C. Project Workplan'!C8:C27,"Meetings",'C. Project Workplan'!E8:E27)</f>
        <v>0</v>
      </c>
      <c r="G77" s="391">
        <f>SUMIF('C. Project Workplan'!C8:C27,"Meetings",'C. Project Workplan'!G8:G27)</f>
        <v>0</v>
      </c>
      <c r="H77" s="392">
        <f t="shared" si="4"/>
        <v>0</v>
      </c>
      <c r="I77" s="245"/>
    </row>
    <row r="78" spans="1:9" ht="15.75" customHeight="1">
      <c r="A78" s="203"/>
      <c r="B78" s="571"/>
      <c r="C78" s="141" t="s">
        <v>169</v>
      </c>
      <c r="D78" s="589" t="s">
        <v>206</v>
      </c>
      <c r="E78" s="590"/>
      <c r="F78" s="397">
        <f>SUMIF('C. Project Workplan'!C8:C27,"Programs",'C. Project Workplan'!E8:E27)</f>
        <v>0</v>
      </c>
      <c r="G78" s="398">
        <f>SUMIF('C. Project Workplan'!C8:C27,"Programs",'C. Project Workplan'!G8:G27)</f>
        <v>0</v>
      </c>
      <c r="H78" s="399">
        <f t="shared" si="4"/>
        <v>0</v>
      </c>
      <c r="I78" s="245"/>
    </row>
    <row r="79" spans="1:9" ht="15.75" customHeight="1">
      <c r="A79" s="203"/>
      <c r="B79" s="571"/>
      <c r="C79" s="82" t="s">
        <v>176</v>
      </c>
      <c r="D79" s="579" t="s">
        <v>206</v>
      </c>
      <c r="E79" s="580"/>
      <c r="F79" s="394">
        <f>SUMIF('C. Project Workplan'!C8:C27,"Seminar",'C. Project Workplan'!E8:E27)</f>
        <v>0</v>
      </c>
      <c r="G79" s="395">
        <f>SUMIF('C. Project Workplan'!C8:C27,"Seminar",'C. Project Workplan'!G8:G27)</f>
        <v>0</v>
      </c>
      <c r="H79" s="396">
        <f t="shared" si="4"/>
        <v>0</v>
      </c>
      <c r="I79" s="245"/>
    </row>
    <row r="80" spans="1:9" ht="15.75" customHeight="1">
      <c r="A80" s="203"/>
      <c r="B80" s="571"/>
      <c r="C80" s="82" t="s">
        <v>179</v>
      </c>
      <c r="D80" s="553" t="s">
        <v>206</v>
      </c>
      <c r="E80" s="554"/>
      <c r="F80" s="177">
        <f>SUMIF('C. Project Workplan'!C8:C27,"Tour",'C. Project Workplan'!E8:E27)</f>
        <v>0</v>
      </c>
      <c r="G80" s="178">
        <f>SUMIF('C. Project Workplan'!C8:C27,"Tour",'C. Project Workplan'!G8:G27)</f>
        <v>0</v>
      </c>
      <c r="H80" s="179">
        <f t="shared" si="4"/>
        <v>0</v>
      </c>
      <c r="I80" s="245"/>
    </row>
    <row r="81" spans="1:9" ht="15.75" customHeight="1">
      <c r="A81" s="203"/>
      <c r="B81" s="571"/>
      <c r="C81" s="83" t="s">
        <v>182</v>
      </c>
      <c r="D81" s="553" t="s">
        <v>206</v>
      </c>
      <c r="E81" s="554"/>
      <c r="F81" s="177">
        <f>SUMIF('C. Project Workplan'!C8:C27,"Training Event",'C. Project Workplan'!E8:E27)</f>
        <v>0</v>
      </c>
      <c r="G81" s="178">
        <f>SUMIF('C. Project Workplan'!C8:C27,"Training Event",'C. Project Workplan'!G8:G27)</f>
        <v>0</v>
      </c>
      <c r="H81" s="179">
        <f t="shared" si="4"/>
        <v>0</v>
      </c>
      <c r="I81" s="246"/>
    </row>
    <row r="82" spans="1:9" ht="15.75" customHeight="1">
      <c r="A82" s="203"/>
      <c r="B82" s="571"/>
      <c r="C82" s="393" t="s">
        <v>184</v>
      </c>
      <c r="D82" s="625" t="s">
        <v>206</v>
      </c>
      <c r="E82" s="626"/>
      <c r="F82" s="390">
        <f>SUMIF('C. Project Workplan'!C8:C27,"Volunteer Stewardship",'C. Project Workplan'!E8:E27)</f>
        <v>0</v>
      </c>
      <c r="G82" s="391">
        <f>SUMIF('C. Project Workplan'!C8:C27,"Volunteer Stewardship",'C. Project Workplan'!G8:G27)</f>
        <v>0</v>
      </c>
      <c r="H82" s="392">
        <f t="shared" si="4"/>
        <v>0</v>
      </c>
      <c r="I82" s="245"/>
    </row>
    <row r="83" spans="1:9" ht="15.75" customHeight="1">
      <c r="A83" s="203"/>
      <c r="B83" s="572"/>
      <c r="C83" s="410" t="s">
        <v>186</v>
      </c>
      <c r="D83" s="581" t="s">
        <v>206</v>
      </c>
      <c r="E83" s="582"/>
      <c r="F83" s="407">
        <f>SUMIF('C. Project Workplan'!C8:C27,"Workshop",'C. Project Workplan'!E8:E27)</f>
        <v>0</v>
      </c>
      <c r="G83" s="408">
        <f>SUMIF('C. Project Workplan'!C8:C27,"Workshop",'C. Project Workplan'!G8:G27)</f>
        <v>0</v>
      </c>
      <c r="H83" s="409">
        <f t="shared" si="4"/>
        <v>0</v>
      </c>
      <c r="I83" s="245"/>
    </row>
    <row r="84" spans="1:9" ht="15.75" customHeight="1">
      <c r="A84" s="203"/>
      <c r="B84" s="633" t="s">
        <v>136</v>
      </c>
      <c r="C84" s="414" t="s">
        <v>150</v>
      </c>
      <c r="D84" s="638" t="s">
        <v>226</v>
      </c>
      <c r="E84" s="639"/>
      <c r="F84" s="411">
        <f>SUMIF('C. Project Workplan'!C8:C27,"Cairn",'C. Project Workplan'!E8:E27)</f>
        <v>0</v>
      </c>
      <c r="G84" s="412">
        <f>SUMIF('C. Project Workplan'!C8:C27,"Cairn",'C. Project Workplan'!G8:G27)</f>
        <v>0</v>
      </c>
      <c r="H84" s="413">
        <f t="shared" si="4"/>
        <v>0</v>
      </c>
      <c r="I84" s="245"/>
    </row>
    <row r="85" spans="1:9" ht="15.75" customHeight="1">
      <c r="A85" s="203"/>
      <c r="B85" s="634"/>
      <c r="C85" s="406" t="s">
        <v>161</v>
      </c>
      <c r="D85" s="619" t="s">
        <v>226</v>
      </c>
      <c r="E85" s="620"/>
      <c r="F85" s="403">
        <f>SUMIF('C. Project Workplan'!C8:C27,"Property Signs",'C. Project Workplan'!E8:E27)</f>
        <v>0</v>
      </c>
      <c r="G85" s="404">
        <f>SUMIF('C. Project Workplan'!C8:C27,"Property Signs",'C. Project Workplan'!G8:G27)</f>
        <v>0</v>
      </c>
      <c r="H85" s="405">
        <f t="shared" si="4"/>
        <v>0</v>
      </c>
      <c r="I85" s="245"/>
    </row>
    <row r="86" spans="1:9" ht="15.75" customHeight="1" thickBot="1">
      <c r="A86" s="203"/>
      <c r="B86" s="635"/>
      <c r="C86" s="252" t="s">
        <v>172</v>
      </c>
      <c r="D86" s="636" t="s">
        <v>226</v>
      </c>
      <c r="E86" s="637"/>
      <c r="F86" s="253">
        <f>SUMIF('C. Project Workplan'!C8:C27,"Trails  sign - directional",'C. Project Workplan'!E8:E27)</f>
        <v>0</v>
      </c>
      <c r="G86" s="254">
        <f>SUMIF('C. Project Workplan'!C8:C27,"Trails  sign - directional",'C. Project Workplan'!G8:G27)</f>
        <v>0</v>
      </c>
      <c r="H86" s="255">
        <f t="shared" si="4"/>
        <v>0</v>
      </c>
      <c r="I86" s="245"/>
    </row>
    <row r="87" spans="1:9">
      <c r="A87" s="203"/>
      <c r="B87" s="214"/>
      <c r="C87" s="247"/>
      <c r="D87" s="247"/>
      <c r="E87" s="247"/>
      <c r="F87" s="247"/>
      <c r="G87" s="247"/>
      <c r="H87" s="247"/>
      <c r="I87" s="247"/>
    </row>
    <row r="88" spans="1:9">
      <c r="D88" s="10"/>
      <c r="E88" s="10"/>
      <c r="F88" s="10"/>
      <c r="G88" s="10"/>
    </row>
    <row r="91" spans="1:9">
      <c r="D91" s="10"/>
      <c r="E91" s="10"/>
      <c r="F91" s="10"/>
      <c r="G91" s="10"/>
    </row>
  </sheetData>
  <sheetProtection algorithmName="SHA-512" hashValue="nu4BIPIvSHwEo8Vz4jlWZ4j50S5Vrx6mJjAIVDqv2jdchBMZUGnQI19sd6ZX1L7JTSe6IjQSM71r6ySNf+vrNA==" saltValue="zPy64yQkqbFVYxBtk3h8jA==" spinCount="100000" sheet="1" formatCells="0" formatColumns="0" formatRows="0" insertColumns="0" insertRows="0" insertHyperlinks="0" deleteColumns="0" deleteRows="0" sort="0" autoFilter="0" pivotTables="0"/>
  <mergeCells count="59">
    <mergeCell ref="A1:I1"/>
    <mergeCell ref="A3:I3"/>
    <mergeCell ref="D85:E85"/>
    <mergeCell ref="B69:B72"/>
    <mergeCell ref="D77:E77"/>
    <mergeCell ref="D70:E70"/>
    <mergeCell ref="D71:E71"/>
    <mergeCell ref="D69:E69"/>
    <mergeCell ref="D76:E76"/>
    <mergeCell ref="D82:E82"/>
    <mergeCell ref="B84:B86"/>
    <mergeCell ref="D86:E86"/>
    <mergeCell ref="D84:E84"/>
    <mergeCell ref="B60:C60"/>
    <mergeCell ref="B52:C52"/>
    <mergeCell ref="B51:C51"/>
    <mergeCell ref="B54:C54"/>
    <mergeCell ref="B59:C59"/>
    <mergeCell ref="B56:C56"/>
    <mergeCell ref="B55:C55"/>
    <mergeCell ref="A2:I2"/>
    <mergeCell ref="A7:A43"/>
    <mergeCell ref="B13:B16"/>
    <mergeCell ref="B25:B28"/>
    <mergeCell ref="B39:B42"/>
    <mergeCell ref="B5:I5"/>
    <mergeCell ref="B32:B35"/>
    <mergeCell ref="B37:C38"/>
    <mergeCell ref="B44:I44"/>
    <mergeCell ref="B57:C57"/>
    <mergeCell ref="K8:K16"/>
    <mergeCell ref="B7:C8"/>
    <mergeCell ref="B30:C31"/>
    <mergeCell ref="B9:B11"/>
    <mergeCell ref="B17:B20"/>
    <mergeCell ref="B21:B24"/>
    <mergeCell ref="D72:E72"/>
    <mergeCell ref="D79:E79"/>
    <mergeCell ref="D83:E83"/>
    <mergeCell ref="D73:E73"/>
    <mergeCell ref="D75:E75"/>
    <mergeCell ref="D74:E74"/>
    <mergeCell ref="D78:E78"/>
    <mergeCell ref="I67:I68"/>
    <mergeCell ref="D81:E81"/>
    <mergeCell ref="D80:E80"/>
    <mergeCell ref="B48:C48"/>
    <mergeCell ref="B46:C47"/>
    <mergeCell ref="B65:I65"/>
    <mergeCell ref="B53:C53"/>
    <mergeCell ref="B61:C61"/>
    <mergeCell ref="B49:C49"/>
    <mergeCell ref="B50:C50"/>
    <mergeCell ref="B58:C58"/>
    <mergeCell ref="B62:C62"/>
    <mergeCell ref="B67:C68"/>
    <mergeCell ref="B73:B75"/>
    <mergeCell ref="B76:B83"/>
    <mergeCell ref="D67:E68"/>
  </mergeCells>
  <pageMargins left="0.25" right="0.25" top="0.75" bottom="0.75" header="0.3" footer="0.3"/>
  <pageSetup scale="82" fitToHeight="0" orientation="portrait" r:id="rId1"/>
  <rowBreaks count="1" manualBreakCount="1">
    <brk id="43" max="8" man="1"/>
  </rowBreaks>
  <colBreaks count="1" manualBreakCount="1">
    <brk id="9" min="1" max="80" man="1"/>
  </colBreaks>
  <ignoredErrors>
    <ignoredError sqref="F20 F16 F24" formula="1"/>
  </ignoredError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D7874-728C-46D8-BAB0-5CDDCE820213}">
  <sheetPr codeName="Sheet1"/>
  <dimension ref="B2:AC124"/>
  <sheetViews>
    <sheetView topLeftCell="A111" zoomScale="85" zoomScaleNormal="85" workbookViewId="0">
      <selection activeCell="D94" sqref="D94"/>
    </sheetView>
  </sheetViews>
  <sheetFormatPr defaultRowHeight="14.4"/>
  <cols>
    <col min="2" max="2" width="27" customWidth="1"/>
    <col min="3" max="3" width="24.109375" customWidth="1"/>
    <col min="4" max="4" width="28.88671875" customWidth="1"/>
    <col min="5" max="5" width="28.88671875" style="4" customWidth="1"/>
    <col min="6" max="6" width="17.5546875" style="4" customWidth="1"/>
    <col min="7" max="7" width="24" style="4" customWidth="1"/>
    <col min="8" max="8" width="22.109375" style="4" customWidth="1"/>
    <col min="9" max="9" width="22.33203125" customWidth="1"/>
    <col min="10" max="10" width="21" customWidth="1"/>
    <col min="11" max="11" width="22.44140625" customWidth="1"/>
    <col min="12" max="12" width="26.109375" customWidth="1"/>
    <col min="13" max="13" width="21.109375" customWidth="1"/>
    <col min="14" max="14" width="22.109375" customWidth="1"/>
    <col min="15" max="15" width="22.44140625" customWidth="1"/>
    <col min="16" max="16" width="21" customWidth="1"/>
    <col min="17" max="17" width="13.44140625" customWidth="1"/>
    <col min="18" max="18" width="27.5546875" customWidth="1"/>
    <col min="19" max="19" width="16.44140625" customWidth="1"/>
    <col min="20" max="20" width="31.109375" customWidth="1"/>
    <col min="21" max="21" width="24.44140625" customWidth="1"/>
    <col min="23" max="23" width="16.44140625" customWidth="1"/>
    <col min="24" max="24" width="40.5546875" customWidth="1"/>
    <col min="27" max="27" width="24.5546875" customWidth="1"/>
    <col min="29" max="29" width="30.44140625" customWidth="1"/>
  </cols>
  <sheetData>
    <row r="2" spans="2:12" ht="43.95" customHeight="1">
      <c r="B2" s="55" t="s">
        <v>52</v>
      </c>
      <c r="C2" s="55" t="s">
        <v>53</v>
      </c>
      <c r="D2" s="55" t="s">
        <v>54</v>
      </c>
      <c r="E2" s="339" t="s">
        <v>55</v>
      </c>
      <c r="F2" s="339" t="s">
        <v>56</v>
      </c>
      <c r="G2" s="339" t="s">
        <v>6</v>
      </c>
      <c r="H2" s="339" t="s">
        <v>57</v>
      </c>
      <c r="I2" s="55" t="s">
        <v>58</v>
      </c>
      <c r="K2" t="s">
        <v>59</v>
      </c>
      <c r="L2" t="s">
        <v>60</v>
      </c>
    </row>
    <row r="3" spans="2:12" ht="28.8">
      <c r="B3" s="56" t="s">
        <v>61</v>
      </c>
      <c r="C3" s="57" t="s">
        <v>62</v>
      </c>
      <c r="D3" s="55" t="s">
        <v>63</v>
      </c>
      <c r="E3" s="340" t="s">
        <v>64</v>
      </c>
      <c r="F3" s="61"/>
      <c r="G3" s="62" t="s">
        <v>65</v>
      </c>
      <c r="H3" s="62"/>
      <c r="I3" s="57" t="s">
        <v>66</v>
      </c>
      <c r="K3" s="12" t="s">
        <v>67</v>
      </c>
      <c r="L3" s="12" t="s">
        <v>68</v>
      </c>
    </row>
    <row r="4" spans="2:12">
      <c r="B4" s="56" t="s">
        <v>69</v>
      </c>
      <c r="C4" s="57" t="s">
        <v>70</v>
      </c>
      <c r="D4" s="55" t="s">
        <v>71</v>
      </c>
      <c r="E4" s="340" t="s">
        <v>72</v>
      </c>
      <c r="F4" s="61"/>
      <c r="G4" s="62" t="s">
        <v>73</v>
      </c>
      <c r="H4" s="62"/>
      <c r="I4" s="57" t="s">
        <v>74</v>
      </c>
      <c r="K4" s="12"/>
      <c r="L4" s="12"/>
    </row>
    <row r="5" spans="2:12" ht="43.2">
      <c r="B5" s="57"/>
      <c r="C5" s="57"/>
      <c r="D5" s="55" t="s">
        <v>75</v>
      </c>
      <c r="E5" s="340" t="s">
        <v>23</v>
      </c>
      <c r="F5" s="61"/>
      <c r="G5" s="62" t="s">
        <v>76</v>
      </c>
      <c r="H5" s="62"/>
      <c r="I5" s="57" t="s">
        <v>77</v>
      </c>
      <c r="K5" s="12"/>
      <c r="L5" s="12"/>
    </row>
    <row r="6" spans="2:12">
      <c r="B6" s="57"/>
      <c r="C6" s="57"/>
      <c r="D6" s="55" t="s">
        <v>78</v>
      </c>
      <c r="E6" s="340" t="s">
        <v>79</v>
      </c>
      <c r="F6" s="61"/>
      <c r="G6" s="62" t="s">
        <v>80</v>
      </c>
      <c r="H6" s="62"/>
      <c r="I6" s="57" t="s">
        <v>81</v>
      </c>
      <c r="K6" s="12"/>
      <c r="L6" s="12"/>
    </row>
    <row r="7" spans="2:12">
      <c r="B7" s="57"/>
      <c r="C7" s="57"/>
      <c r="D7" s="55" t="s">
        <v>82</v>
      </c>
      <c r="E7" s="340" t="s">
        <v>25</v>
      </c>
      <c r="F7" s="61"/>
      <c r="G7" s="62" t="s">
        <v>83</v>
      </c>
      <c r="H7" s="62"/>
      <c r="I7" s="57" t="s">
        <v>84</v>
      </c>
      <c r="K7" s="12"/>
      <c r="L7" s="12"/>
    </row>
    <row r="8" spans="2:12">
      <c r="B8" s="57"/>
      <c r="C8" s="57"/>
      <c r="D8" s="55" t="s">
        <v>85</v>
      </c>
      <c r="E8" s="340" t="s">
        <v>86</v>
      </c>
      <c r="F8" s="61"/>
      <c r="G8" s="62" t="s">
        <v>87</v>
      </c>
      <c r="H8" s="62"/>
      <c r="I8" s="57" t="s">
        <v>88</v>
      </c>
      <c r="K8" s="58"/>
      <c r="L8" s="12"/>
    </row>
    <row r="9" spans="2:12">
      <c r="B9" s="57"/>
      <c r="C9" s="57"/>
      <c r="D9" s="55"/>
      <c r="E9" s="340" t="s">
        <v>89</v>
      </c>
      <c r="F9" s="61"/>
      <c r="G9" s="62" t="s">
        <v>90</v>
      </c>
      <c r="H9" s="62"/>
      <c r="I9" s="57" t="s">
        <v>91</v>
      </c>
      <c r="K9" s="58"/>
      <c r="L9" s="12"/>
    </row>
    <row r="10" spans="2:12" ht="28.8">
      <c r="B10" s="57"/>
      <c r="C10" s="57"/>
      <c r="D10" s="55"/>
      <c r="E10" s="340" t="s">
        <v>92</v>
      </c>
      <c r="F10" s="61"/>
      <c r="G10" s="62" t="s">
        <v>93</v>
      </c>
      <c r="H10" s="62"/>
      <c r="I10" s="57" t="s">
        <v>94</v>
      </c>
      <c r="K10" s="12"/>
      <c r="L10" s="12"/>
    </row>
    <row r="11" spans="2:12">
      <c r="B11" s="57"/>
      <c r="C11" s="57"/>
      <c r="D11" s="55"/>
      <c r="E11" s="341" t="s">
        <v>32</v>
      </c>
      <c r="F11" s="61"/>
      <c r="G11" s="61" t="s">
        <v>95</v>
      </c>
      <c r="H11" s="61"/>
      <c r="I11" s="57" t="s">
        <v>96</v>
      </c>
      <c r="K11" s="12"/>
      <c r="L11" s="12"/>
    </row>
    <row r="12" spans="2:12">
      <c r="B12" s="57"/>
      <c r="C12" s="57"/>
      <c r="D12" s="55"/>
      <c r="E12" s="341" t="s">
        <v>33</v>
      </c>
      <c r="F12" s="61"/>
      <c r="G12" s="61" t="s">
        <v>97</v>
      </c>
      <c r="H12" s="61"/>
      <c r="I12" s="59" t="s">
        <v>98</v>
      </c>
      <c r="K12" s="12"/>
      <c r="L12" s="12"/>
    </row>
    <row r="13" spans="2:12" ht="28.8">
      <c r="B13" s="57"/>
      <c r="C13" s="57"/>
      <c r="D13" s="55"/>
      <c r="E13" s="341" t="s">
        <v>99</v>
      </c>
      <c r="F13" s="61"/>
      <c r="G13" s="61" t="s">
        <v>100</v>
      </c>
      <c r="H13" s="61"/>
      <c r="I13" s="59" t="s">
        <v>109</v>
      </c>
      <c r="K13" s="12"/>
      <c r="L13" s="12"/>
    </row>
    <row r="14" spans="2:12">
      <c r="D14" s="60"/>
      <c r="E14" s="342" t="s">
        <v>26</v>
      </c>
      <c r="F14" s="61"/>
      <c r="G14" s="61"/>
      <c r="H14" s="61"/>
      <c r="I14" s="59" t="s">
        <v>101</v>
      </c>
    </row>
    <row r="15" spans="2:12">
      <c r="D15" s="60"/>
      <c r="E15" s="343"/>
      <c r="F15" s="61"/>
      <c r="G15" s="61"/>
      <c r="H15" s="61"/>
      <c r="I15" s="59" t="s">
        <v>96</v>
      </c>
    </row>
    <row r="16" spans="2:12">
      <c r="D16" s="60"/>
      <c r="E16" s="343"/>
      <c r="F16" s="61"/>
      <c r="G16" s="61"/>
      <c r="H16" s="61"/>
    </row>
    <row r="17" spans="2:8">
      <c r="D17" s="60"/>
      <c r="E17" s="343"/>
      <c r="F17" s="61"/>
      <c r="G17" s="61"/>
      <c r="H17" s="61"/>
    </row>
    <row r="18" spans="2:8">
      <c r="D18" s="60"/>
      <c r="E18" s="343"/>
      <c r="F18" s="61"/>
      <c r="G18" s="61"/>
      <c r="H18" s="61"/>
    </row>
    <row r="19" spans="2:8">
      <c r="D19" s="60"/>
      <c r="E19" s="343"/>
      <c r="F19" s="61"/>
      <c r="G19" s="61"/>
      <c r="H19" s="61"/>
    </row>
    <row r="21" spans="2:8">
      <c r="B21" s="63" t="s">
        <v>102</v>
      </c>
      <c r="C21" s="63" t="s">
        <v>328</v>
      </c>
      <c r="D21" t="s">
        <v>103</v>
      </c>
      <c r="E21" s="61" t="s">
        <v>104</v>
      </c>
      <c r="G21" s="61"/>
      <c r="H21" s="61"/>
    </row>
    <row r="22" spans="2:8" ht="25.5" customHeight="1">
      <c r="B22" s="248" t="s">
        <v>105</v>
      </c>
      <c r="C22" s="444"/>
      <c r="D22" s="124" t="s">
        <v>106</v>
      </c>
      <c r="E22" s="61" t="s">
        <v>98</v>
      </c>
      <c r="G22" s="61"/>
      <c r="H22" s="61"/>
    </row>
    <row r="23" spans="2:8">
      <c r="B23" s="115" t="s">
        <v>107</v>
      </c>
      <c r="C23" s="248" t="s">
        <v>68</v>
      </c>
      <c r="D23" s="124" t="s">
        <v>108</v>
      </c>
      <c r="E23" s="61" t="s">
        <v>109</v>
      </c>
      <c r="G23" s="61"/>
      <c r="H23" s="61"/>
    </row>
    <row r="24" spans="2:8">
      <c r="B24" s="116" t="s">
        <v>110</v>
      </c>
      <c r="C24" s="248" t="s">
        <v>68</v>
      </c>
      <c r="D24" s="126" t="s">
        <v>111</v>
      </c>
      <c r="E24" s="61" t="s">
        <v>112</v>
      </c>
      <c r="G24" s="61"/>
      <c r="H24" s="61"/>
    </row>
    <row r="25" spans="2:8">
      <c r="B25" s="115" t="s">
        <v>113</v>
      </c>
      <c r="C25" s="248" t="s">
        <v>68</v>
      </c>
      <c r="D25" s="119" t="s">
        <v>84</v>
      </c>
      <c r="E25" s="61" t="s">
        <v>101</v>
      </c>
    </row>
    <row r="26" spans="2:8">
      <c r="B26" s="117" t="s">
        <v>114</v>
      </c>
      <c r="C26" s="248" t="s">
        <v>68</v>
      </c>
      <c r="D26" s="124" t="s">
        <v>115</v>
      </c>
      <c r="E26" s="61"/>
    </row>
    <row r="27" spans="2:8">
      <c r="B27" s="115" t="s">
        <v>50</v>
      </c>
      <c r="C27" s="248" t="s">
        <v>68</v>
      </c>
      <c r="D27" s="125" t="s">
        <v>116</v>
      </c>
      <c r="E27" s="61"/>
    </row>
    <row r="28" spans="2:8">
      <c r="B28" s="117" t="s">
        <v>117</v>
      </c>
      <c r="C28" s="248" t="s">
        <v>68</v>
      </c>
      <c r="D28" s="128" t="s">
        <v>118</v>
      </c>
    </row>
    <row r="29" spans="2:8">
      <c r="B29" s="115" t="s">
        <v>119</v>
      </c>
      <c r="C29" s="248" t="s">
        <v>68</v>
      </c>
      <c r="D29" t="s">
        <v>120</v>
      </c>
    </row>
    <row r="30" spans="2:8">
      <c r="B30" s="117" t="s">
        <v>121</v>
      </c>
      <c r="C30" s="248" t="s">
        <v>68</v>
      </c>
    </row>
    <row r="31" spans="2:8">
      <c r="B31" s="248" t="s">
        <v>122</v>
      </c>
      <c r="C31" s="248" t="s">
        <v>332</v>
      </c>
    </row>
    <row r="32" spans="2:8">
      <c r="B32" s="117" t="s">
        <v>123</v>
      </c>
      <c r="C32" s="248" t="s">
        <v>332</v>
      </c>
    </row>
    <row r="33" spans="2:4">
      <c r="B33" s="115" t="s">
        <v>124</v>
      </c>
      <c r="C33" s="248" t="s">
        <v>332</v>
      </c>
      <c r="D33" s="127"/>
    </row>
    <row r="34" spans="2:4">
      <c r="B34" s="117" t="s">
        <v>125</v>
      </c>
      <c r="C34" s="248" t="s">
        <v>329</v>
      </c>
      <c r="D34" s="127"/>
    </row>
    <row r="35" spans="2:4">
      <c r="B35" s="115" t="s">
        <v>126</v>
      </c>
      <c r="C35" s="248" t="s">
        <v>68</v>
      </c>
      <c r="D35" s="127"/>
    </row>
    <row r="36" spans="2:4">
      <c r="B36" s="117" t="s">
        <v>127</v>
      </c>
      <c r="C36" s="248" t="s">
        <v>68</v>
      </c>
      <c r="D36" s="127"/>
    </row>
    <row r="37" spans="2:4">
      <c r="B37" s="115" t="s">
        <v>128</v>
      </c>
      <c r="C37" s="248" t="s">
        <v>68</v>
      </c>
      <c r="D37" s="127"/>
    </row>
    <row r="38" spans="2:4">
      <c r="B38" s="115" t="s">
        <v>129</v>
      </c>
      <c r="C38" s="248" t="s">
        <v>68</v>
      </c>
      <c r="D38" s="127"/>
    </row>
    <row r="39" spans="2:4">
      <c r="B39" s="115" t="s">
        <v>130</v>
      </c>
      <c r="C39" s="248" t="s">
        <v>68</v>
      </c>
      <c r="D39" s="641"/>
    </row>
    <row r="40" spans="2:4">
      <c r="B40" s="116" t="s">
        <v>131</v>
      </c>
      <c r="C40" s="248" t="s">
        <v>68</v>
      </c>
      <c r="D40" s="641"/>
    </row>
    <row r="41" spans="2:4" ht="28.8">
      <c r="B41" s="248" t="s">
        <v>132</v>
      </c>
      <c r="C41" s="248"/>
      <c r="D41" s="641"/>
    </row>
    <row r="42" spans="2:4">
      <c r="B42" s="248" t="s">
        <v>133</v>
      </c>
      <c r="C42" s="248" t="s">
        <v>68</v>
      </c>
      <c r="D42" s="641"/>
    </row>
    <row r="43" spans="2:4" ht="28.8">
      <c r="B43" s="248" t="s">
        <v>134</v>
      </c>
      <c r="C43" s="248"/>
      <c r="D43" s="119"/>
    </row>
    <row r="44" spans="2:4">
      <c r="B44" s="248" t="s">
        <v>26</v>
      </c>
      <c r="C44" s="248" t="s">
        <v>330</v>
      </c>
      <c r="D44" s="119"/>
    </row>
    <row r="45" spans="2:4">
      <c r="B45" s="248" t="s">
        <v>48</v>
      </c>
      <c r="C45" s="248" t="s">
        <v>294</v>
      </c>
      <c r="D45" s="642"/>
    </row>
    <row r="46" spans="2:4" ht="14.7" customHeight="1">
      <c r="B46" s="248" t="s">
        <v>135</v>
      </c>
      <c r="C46" s="248" t="s">
        <v>295</v>
      </c>
      <c r="D46" s="642"/>
    </row>
    <row r="47" spans="2:4">
      <c r="B47" s="248" t="s">
        <v>136</v>
      </c>
      <c r="C47" s="248" t="s">
        <v>331</v>
      </c>
      <c r="D47" s="642"/>
    </row>
    <row r="48" spans="2:4">
      <c r="B48" s="249" t="s">
        <v>120</v>
      </c>
      <c r="C48" s="248"/>
      <c r="D48" s="642"/>
    </row>
    <row r="49" spans="2:29">
      <c r="B49" s="249" t="s">
        <v>318</v>
      </c>
      <c r="C49" s="249" t="s">
        <v>68</v>
      </c>
      <c r="D49" s="642"/>
    </row>
    <row r="50" spans="2:29">
      <c r="B50" s="249"/>
      <c r="D50" s="642"/>
    </row>
    <row r="51" spans="2:29">
      <c r="B51" s="248"/>
      <c r="D51" s="642"/>
    </row>
    <row r="52" spans="2:29">
      <c r="B52" s="98"/>
      <c r="D52" s="642"/>
    </row>
    <row r="53" spans="2:29">
      <c r="B53" s="98"/>
      <c r="D53" s="642"/>
    </row>
    <row r="54" spans="2:29">
      <c r="B54" s="99"/>
      <c r="D54" s="120"/>
    </row>
    <row r="55" spans="2:29">
      <c r="B55" s="58"/>
      <c r="D55" s="120"/>
    </row>
    <row r="56" spans="2:29">
      <c r="B56" s="58"/>
    </row>
    <row r="59" spans="2:29" s="60" customFormat="1" ht="54" customHeight="1">
      <c r="B59" s="102" t="s">
        <v>113</v>
      </c>
      <c r="C59" s="100" t="s">
        <v>114</v>
      </c>
      <c r="D59" s="101" t="s">
        <v>50</v>
      </c>
      <c r="E59" s="344" t="s">
        <v>123</v>
      </c>
      <c r="F59" s="345" t="s">
        <v>124</v>
      </c>
      <c r="G59" s="356" t="s">
        <v>122</v>
      </c>
      <c r="H59" s="344" t="s">
        <v>129</v>
      </c>
      <c r="I59" s="357" t="s">
        <v>130</v>
      </c>
      <c r="J59" s="103" t="s">
        <v>131</v>
      </c>
      <c r="K59" s="102" t="s">
        <v>126</v>
      </c>
      <c r="L59" s="104" t="s">
        <v>127</v>
      </c>
      <c r="M59" s="102" t="s">
        <v>128</v>
      </c>
      <c r="N59" s="103" t="s">
        <v>117</v>
      </c>
      <c r="O59" s="102" t="s">
        <v>119</v>
      </c>
      <c r="P59" s="103" t="s">
        <v>121</v>
      </c>
      <c r="Q59" s="102" t="s">
        <v>107</v>
      </c>
      <c r="R59" s="103" t="s">
        <v>125</v>
      </c>
      <c r="S59" s="101" t="s">
        <v>110</v>
      </c>
      <c r="T59" s="101" t="s">
        <v>318</v>
      </c>
      <c r="U59" s="121" t="s">
        <v>48</v>
      </c>
      <c r="V59" s="101" t="s">
        <v>135</v>
      </c>
      <c r="W59" s="101" t="s">
        <v>26</v>
      </c>
      <c r="X59" s="101" t="s">
        <v>137</v>
      </c>
      <c r="Y59" s="101" t="s">
        <v>136</v>
      </c>
      <c r="AA59" s="60" t="s">
        <v>138</v>
      </c>
      <c r="AC59" s="60" t="s">
        <v>133</v>
      </c>
    </row>
    <row r="60" spans="2:29" ht="43.2">
      <c r="B60" s="105" t="s">
        <v>139</v>
      </c>
      <c r="C60" s="107" t="s">
        <v>87</v>
      </c>
      <c r="D60" s="107" t="s">
        <v>140</v>
      </c>
      <c r="E60" s="346" t="s">
        <v>141</v>
      </c>
      <c r="F60" s="346" t="s">
        <v>141</v>
      </c>
      <c r="G60" s="346" t="s">
        <v>141</v>
      </c>
      <c r="H60" s="347" t="s">
        <v>139</v>
      </c>
      <c r="I60" s="110" t="s">
        <v>93</v>
      </c>
      <c r="J60" s="107" t="s">
        <v>140</v>
      </c>
      <c r="K60" s="105" t="s">
        <v>142</v>
      </c>
      <c r="L60" s="113" t="s">
        <v>143</v>
      </c>
      <c r="M60" s="108" t="s">
        <v>141</v>
      </c>
      <c r="N60" s="105" t="s">
        <v>139</v>
      </c>
      <c r="O60" s="109" t="s">
        <v>143</v>
      </c>
      <c r="P60" s="108" t="s">
        <v>141</v>
      </c>
      <c r="Q60" s="108" t="s">
        <v>144</v>
      </c>
      <c r="R60" s="67" t="s">
        <v>145</v>
      </c>
      <c r="S60" s="114" t="s">
        <v>100</v>
      </c>
      <c r="T60" t="s">
        <v>321</v>
      </c>
      <c r="U60" s="122" t="s">
        <v>146</v>
      </c>
      <c r="V60" s="81" t="s">
        <v>147</v>
      </c>
      <c r="W60" s="84" t="s">
        <v>148</v>
      </c>
      <c r="X60" s="87" t="s">
        <v>149</v>
      </c>
      <c r="Y60" s="89" t="s">
        <v>150</v>
      </c>
      <c r="AA60" t="s">
        <v>141</v>
      </c>
      <c r="AC60" t="s">
        <v>141</v>
      </c>
    </row>
    <row r="61" spans="2:29" ht="43.2">
      <c r="B61" s="105" t="s">
        <v>319</v>
      </c>
      <c r="C61" s="107" t="s">
        <v>83</v>
      </c>
      <c r="D61" s="107" t="s">
        <v>152</v>
      </c>
      <c r="H61" s="105" t="s">
        <v>319</v>
      </c>
      <c r="I61" s="111" t="s">
        <v>73</v>
      </c>
      <c r="J61" s="293" t="s">
        <v>153</v>
      </c>
      <c r="K61" s="105" t="s">
        <v>154</v>
      </c>
      <c r="L61" s="113" t="s">
        <v>93</v>
      </c>
      <c r="N61" s="105" t="s">
        <v>319</v>
      </c>
      <c r="O61" s="250" t="s">
        <v>155</v>
      </c>
      <c r="Q61" s="108" t="s">
        <v>156</v>
      </c>
      <c r="R61" s="68" t="s">
        <v>157</v>
      </c>
      <c r="S61" s="123" t="s">
        <v>120</v>
      </c>
      <c r="T61" s="436" t="s">
        <v>322</v>
      </c>
      <c r="U61" s="122" t="s">
        <v>49</v>
      </c>
      <c r="V61" s="82" t="s">
        <v>158</v>
      </c>
      <c r="W61" s="85" t="s">
        <v>159</v>
      </c>
      <c r="X61" s="88" t="s">
        <v>160</v>
      </c>
      <c r="Y61" s="90" t="s">
        <v>161</v>
      </c>
    </row>
    <row r="62" spans="2:29" ht="57.6">
      <c r="B62" s="105" t="s">
        <v>151</v>
      </c>
      <c r="C62" s="107" t="s">
        <v>162</v>
      </c>
      <c r="D62" s="106" t="s">
        <v>163</v>
      </c>
      <c r="H62" s="347" t="s">
        <v>151</v>
      </c>
      <c r="I62" s="112" t="s">
        <v>90</v>
      </c>
      <c r="J62" s="106" t="s">
        <v>164</v>
      </c>
      <c r="K62" s="105" t="s">
        <v>319</v>
      </c>
      <c r="L62" s="109" t="s">
        <v>166</v>
      </c>
      <c r="N62" s="105" t="s">
        <v>151</v>
      </c>
      <c r="O62" s="250" t="s">
        <v>93</v>
      </c>
      <c r="R62" s="97" t="s">
        <v>167</v>
      </c>
      <c r="S62" s="123"/>
      <c r="T62" s="123" t="s">
        <v>323</v>
      </c>
      <c r="U62" s="122" t="s">
        <v>336</v>
      </c>
      <c r="V62" s="358" t="s">
        <v>169</v>
      </c>
      <c r="W62" s="86" t="s">
        <v>170</v>
      </c>
      <c r="X62" s="88" t="s">
        <v>171</v>
      </c>
      <c r="Y62" s="91" t="s">
        <v>172</v>
      </c>
    </row>
    <row r="63" spans="2:29" ht="57.6">
      <c r="B63" s="106" t="s">
        <v>120</v>
      </c>
      <c r="C63" s="107" t="s">
        <v>173</v>
      </c>
      <c r="D63" s="107" t="s">
        <v>51</v>
      </c>
      <c r="H63" s="348" t="s">
        <v>120</v>
      </c>
      <c r="I63" s="118" t="s">
        <v>120</v>
      </c>
      <c r="J63" s="107" t="s">
        <v>120</v>
      </c>
      <c r="K63" s="105" t="s">
        <v>165</v>
      </c>
      <c r="L63" s="110" t="s">
        <v>174</v>
      </c>
      <c r="N63" s="108" t="s">
        <v>120</v>
      </c>
      <c r="O63" s="250" t="s">
        <v>175</v>
      </c>
      <c r="S63" s="123"/>
      <c r="T63" s="123" t="s">
        <v>324</v>
      </c>
      <c r="U63" s="140" t="s">
        <v>120</v>
      </c>
      <c r="V63" s="83" t="s">
        <v>176</v>
      </c>
      <c r="W63" s="129" t="s">
        <v>177</v>
      </c>
      <c r="X63" s="88" t="s">
        <v>178</v>
      </c>
      <c r="Y63" s="129" t="s">
        <v>120</v>
      </c>
    </row>
    <row r="64" spans="2:29" ht="28.8">
      <c r="C64" s="107" t="s">
        <v>93</v>
      </c>
      <c r="D64" s="107" t="s">
        <v>120</v>
      </c>
      <c r="I64" s="109"/>
      <c r="K64" s="105" t="s">
        <v>120</v>
      </c>
      <c r="L64" s="110" t="s">
        <v>73</v>
      </c>
      <c r="O64" s="250" t="s">
        <v>73</v>
      </c>
      <c r="S64" s="123"/>
      <c r="T64" s="123" t="s">
        <v>325</v>
      </c>
      <c r="U64" s="122"/>
      <c r="V64" s="82" t="s">
        <v>179</v>
      </c>
      <c r="W64" s="129"/>
      <c r="X64" s="88" t="s">
        <v>180</v>
      </c>
      <c r="Y64" s="129"/>
    </row>
    <row r="65" spans="2:25" ht="28.8">
      <c r="C65" s="107" t="s">
        <v>181</v>
      </c>
      <c r="D65" s="107"/>
      <c r="I65" s="110"/>
      <c r="K65" s="105"/>
      <c r="L65" s="110" t="s">
        <v>90</v>
      </c>
      <c r="O65" s="251" t="s">
        <v>90</v>
      </c>
      <c r="S65" s="123"/>
      <c r="T65" s="123" t="s">
        <v>326</v>
      </c>
      <c r="U65" s="122"/>
      <c r="V65" s="83" t="s">
        <v>182</v>
      </c>
      <c r="W65" s="129"/>
      <c r="X65" s="88" t="s">
        <v>183</v>
      </c>
      <c r="Y65" s="129"/>
    </row>
    <row r="66" spans="2:25">
      <c r="C66" s="107" t="s">
        <v>73</v>
      </c>
      <c r="D66" s="58"/>
      <c r="I66" s="110"/>
      <c r="L66" s="106" t="s">
        <v>120</v>
      </c>
      <c r="O66" s="251" t="s">
        <v>120</v>
      </c>
      <c r="S66" s="123"/>
      <c r="T66" s="436"/>
      <c r="U66" s="122"/>
      <c r="V66" s="83" t="s">
        <v>184</v>
      </c>
      <c r="W66" s="129"/>
      <c r="X66" s="130" t="s">
        <v>185</v>
      </c>
      <c r="Y66" s="129"/>
    </row>
    <row r="67" spans="2:25">
      <c r="C67" s="107" t="s">
        <v>90</v>
      </c>
      <c r="D67" s="58"/>
      <c r="V67" s="358" t="s">
        <v>186</v>
      </c>
      <c r="X67" s="142" t="s">
        <v>120</v>
      </c>
    </row>
    <row r="68" spans="2:25" ht="28.8">
      <c r="C68" s="107" t="s">
        <v>187</v>
      </c>
      <c r="D68" s="58"/>
      <c r="V68" s="141" t="s">
        <v>120</v>
      </c>
    </row>
    <row r="69" spans="2:25">
      <c r="C69" s="107" t="s">
        <v>120</v>
      </c>
      <c r="D69" s="58"/>
    </row>
    <row r="70" spans="2:25">
      <c r="C70" s="99"/>
      <c r="D70" s="58"/>
    </row>
    <row r="71" spans="2:25">
      <c r="C71" s="99"/>
    </row>
    <row r="72" spans="2:25">
      <c r="C72" s="99"/>
    </row>
    <row r="74" spans="2:25">
      <c r="B74" s="652" t="s">
        <v>188</v>
      </c>
      <c r="C74" s="655" t="s">
        <v>49</v>
      </c>
      <c r="D74" s="69" t="s">
        <v>189</v>
      </c>
      <c r="E74" s="349" t="s">
        <v>190</v>
      </c>
    </row>
    <row r="75" spans="2:25">
      <c r="B75" s="653"/>
      <c r="C75" s="656"/>
      <c r="D75" s="70" t="s">
        <v>191</v>
      </c>
      <c r="E75" s="350" t="s">
        <v>192</v>
      </c>
    </row>
    <row r="76" spans="2:25">
      <c r="B76" s="653"/>
      <c r="C76" s="656"/>
      <c r="D76" s="70" t="s">
        <v>193</v>
      </c>
      <c r="E76" s="351" t="s">
        <v>120</v>
      </c>
    </row>
    <row r="77" spans="2:25">
      <c r="B77" s="653"/>
      <c r="C77" s="656"/>
      <c r="D77" s="70" t="s">
        <v>194</v>
      </c>
    </row>
    <row r="78" spans="2:25">
      <c r="B78" s="653"/>
      <c r="C78" s="656"/>
      <c r="D78" s="70" t="s">
        <v>195</v>
      </c>
    </row>
    <row r="79" spans="2:25">
      <c r="B79" s="653"/>
      <c r="C79" s="656"/>
      <c r="D79" s="70" t="s">
        <v>196</v>
      </c>
    </row>
    <row r="80" spans="2:25">
      <c r="B80" s="653"/>
      <c r="C80" s="656"/>
      <c r="D80" s="71" t="s">
        <v>120</v>
      </c>
    </row>
    <row r="81" spans="2:5">
      <c r="B81" s="653"/>
      <c r="C81" s="656" t="s">
        <v>336</v>
      </c>
      <c r="D81" s="70" t="s">
        <v>197</v>
      </c>
    </row>
    <row r="82" spans="2:5">
      <c r="B82" s="653"/>
      <c r="C82" s="656"/>
      <c r="D82" s="70" t="s">
        <v>198</v>
      </c>
    </row>
    <row r="83" spans="2:5">
      <c r="B83" s="653"/>
      <c r="C83" s="656"/>
      <c r="D83" s="71" t="s">
        <v>120</v>
      </c>
    </row>
    <row r="84" spans="2:5">
      <c r="B84" s="653"/>
      <c r="C84" s="657" t="s">
        <v>146</v>
      </c>
      <c r="D84" s="72" t="s">
        <v>199</v>
      </c>
    </row>
    <row r="85" spans="2:5">
      <c r="B85" s="653"/>
      <c r="C85" s="658"/>
      <c r="D85" s="73" t="s">
        <v>200</v>
      </c>
    </row>
    <row r="86" spans="2:5">
      <c r="B86" s="654"/>
      <c r="C86" s="659"/>
      <c r="D86" s="74" t="s">
        <v>120</v>
      </c>
    </row>
    <row r="87" spans="2:5">
      <c r="B87" s="57"/>
      <c r="C87" s="57"/>
      <c r="D87" s="75"/>
    </row>
    <row r="88" spans="2:5">
      <c r="B88" s="76" t="s">
        <v>201</v>
      </c>
      <c r="C88" s="77" t="s">
        <v>202</v>
      </c>
      <c r="D88" s="77" t="s">
        <v>203</v>
      </c>
    </row>
    <row r="89" spans="2:5">
      <c r="B89" s="644" t="s">
        <v>204</v>
      </c>
      <c r="C89" s="644" t="s">
        <v>186</v>
      </c>
      <c r="D89" s="78" t="s">
        <v>205</v>
      </c>
      <c r="E89" s="352" t="s">
        <v>206</v>
      </c>
    </row>
    <row r="90" spans="2:5">
      <c r="B90" s="660"/>
      <c r="C90" s="645"/>
      <c r="D90" s="78" t="s">
        <v>207</v>
      </c>
      <c r="E90" s="352" t="s">
        <v>208</v>
      </c>
    </row>
    <row r="91" spans="2:5">
      <c r="B91" s="660"/>
      <c r="C91" s="644" t="s">
        <v>179</v>
      </c>
      <c r="D91" s="78" t="s">
        <v>209</v>
      </c>
    </row>
    <row r="92" spans="2:5">
      <c r="B92" s="660"/>
      <c r="C92" s="645"/>
      <c r="D92" s="78" t="s">
        <v>207</v>
      </c>
    </row>
    <row r="93" spans="2:5">
      <c r="B93" s="660"/>
      <c r="C93" s="644" t="s">
        <v>182</v>
      </c>
      <c r="D93" s="78" t="s">
        <v>209</v>
      </c>
    </row>
    <row r="94" spans="2:5">
      <c r="B94" s="660"/>
      <c r="C94" s="645"/>
      <c r="D94" s="78" t="s">
        <v>210</v>
      </c>
    </row>
    <row r="95" spans="2:5">
      <c r="B95" s="660"/>
      <c r="C95" s="644" t="s">
        <v>176</v>
      </c>
      <c r="D95" s="78" t="s">
        <v>209</v>
      </c>
    </row>
    <row r="96" spans="2:5">
      <c r="B96" s="660"/>
      <c r="C96" s="645"/>
      <c r="D96" s="78" t="s">
        <v>210</v>
      </c>
    </row>
    <row r="97" spans="2:5">
      <c r="B97" s="660"/>
      <c r="C97" s="644" t="s">
        <v>184</v>
      </c>
      <c r="D97" s="78" t="s">
        <v>209</v>
      </c>
    </row>
    <row r="98" spans="2:5">
      <c r="B98" s="660"/>
      <c r="C98" s="645"/>
      <c r="D98" s="78" t="s">
        <v>210</v>
      </c>
    </row>
    <row r="99" spans="2:5">
      <c r="B99" s="660"/>
      <c r="C99" s="644" t="s">
        <v>147</v>
      </c>
      <c r="D99" s="78" t="s">
        <v>209</v>
      </c>
    </row>
    <row r="100" spans="2:5">
      <c r="B100" s="660"/>
      <c r="C100" s="645"/>
      <c r="D100" s="78" t="s">
        <v>210</v>
      </c>
    </row>
    <row r="101" spans="2:5">
      <c r="B101" s="660"/>
      <c r="C101" s="644" t="s">
        <v>211</v>
      </c>
      <c r="D101" s="78" t="s">
        <v>209</v>
      </c>
    </row>
    <row r="102" spans="2:5">
      <c r="B102" s="645"/>
      <c r="C102" s="645"/>
      <c r="D102" s="78" t="s">
        <v>210</v>
      </c>
    </row>
    <row r="103" spans="2:5">
      <c r="B103" s="79"/>
    </row>
    <row r="104" spans="2:5">
      <c r="B104" s="76" t="s">
        <v>201</v>
      </c>
      <c r="C104" s="77" t="s">
        <v>202</v>
      </c>
      <c r="D104" s="77" t="s">
        <v>203</v>
      </c>
    </row>
    <row r="105" spans="2:5">
      <c r="B105" s="646" t="s">
        <v>26</v>
      </c>
      <c r="C105" s="643" t="s">
        <v>170</v>
      </c>
      <c r="D105" s="649" t="s">
        <v>212</v>
      </c>
      <c r="E105" s="353" t="s">
        <v>213</v>
      </c>
    </row>
    <row r="106" spans="2:5">
      <c r="B106" s="647"/>
      <c r="C106" s="643"/>
      <c r="D106" s="649"/>
      <c r="E106" s="354" t="s">
        <v>214</v>
      </c>
    </row>
    <row r="107" spans="2:5" ht="28.8">
      <c r="B107" s="647"/>
      <c r="C107" s="643"/>
      <c r="D107" s="646" t="s">
        <v>215</v>
      </c>
      <c r="E107" s="355" t="s">
        <v>216</v>
      </c>
    </row>
    <row r="108" spans="2:5">
      <c r="B108" s="647"/>
      <c r="C108" s="643"/>
      <c r="D108" s="648"/>
      <c r="E108" s="354" t="s">
        <v>217</v>
      </c>
    </row>
    <row r="109" spans="2:5" ht="28.8">
      <c r="B109" s="647"/>
      <c r="C109" s="643"/>
      <c r="D109" s="646" t="s">
        <v>218</v>
      </c>
      <c r="E109" s="355" t="s">
        <v>219</v>
      </c>
    </row>
    <row r="110" spans="2:5">
      <c r="B110" s="647"/>
      <c r="C110" s="643"/>
      <c r="D110" s="648"/>
    </row>
    <row r="111" spans="2:5">
      <c r="B111" s="647"/>
      <c r="C111" s="643" t="s">
        <v>159</v>
      </c>
      <c r="D111" s="650" t="s">
        <v>220</v>
      </c>
    </row>
    <row r="112" spans="2:5">
      <c r="B112" s="647"/>
      <c r="C112" s="643"/>
      <c r="D112" s="651"/>
    </row>
    <row r="113" spans="2:4">
      <c r="B113" s="647"/>
      <c r="C113" s="643"/>
      <c r="D113" s="80" t="s">
        <v>221</v>
      </c>
    </row>
    <row r="114" spans="2:4">
      <c r="B114" s="647"/>
      <c r="C114" s="643"/>
      <c r="D114" s="80" t="s">
        <v>222</v>
      </c>
    </row>
    <row r="115" spans="2:4">
      <c r="B115" s="647"/>
      <c r="C115" s="643"/>
      <c r="D115" s="650" t="s">
        <v>223</v>
      </c>
    </row>
    <row r="116" spans="2:4">
      <c r="B116" s="647"/>
      <c r="C116" s="643"/>
      <c r="D116" s="651"/>
    </row>
    <row r="117" spans="2:4">
      <c r="B117" s="647"/>
      <c r="C117" s="643" t="s">
        <v>148</v>
      </c>
      <c r="D117" s="80" t="s">
        <v>224</v>
      </c>
    </row>
    <row r="118" spans="2:4">
      <c r="B118" s="648"/>
      <c r="C118" s="643"/>
      <c r="D118" s="80" t="s">
        <v>225</v>
      </c>
    </row>
    <row r="122" spans="2:4">
      <c r="B122" t="s">
        <v>333</v>
      </c>
      <c r="D122" s="16"/>
    </row>
    <row r="123" spans="2:4">
      <c r="B123" t="s">
        <v>334</v>
      </c>
    </row>
    <row r="124" spans="2:4">
      <c r="B124" t="s">
        <v>335</v>
      </c>
    </row>
  </sheetData>
  <mergeCells count="24">
    <mergeCell ref="B74:B86"/>
    <mergeCell ref="C74:C80"/>
    <mergeCell ref="C81:C83"/>
    <mergeCell ref="C84:C86"/>
    <mergeCell ref="B89:B102"/>
    <mergeCell ref="C89:C90"/>
    <mergeCell ref="C91:C92"/>
    <mergeCell ref="C93:C94"/>
    <mergeCell ref="C95:C96"/>
    <mergeCell ref="C97:C98"/>
    <mergeCell ref="B105:B118"/>
    <mergeCell ref="C105:C110"/>
    <mergeCell ref="D105:D106"/>
    <mergeCell ref="D107:D108"/>
    <mergeCell ref="D109:D110"/>
    <mergeCell ref="C111:C116"/>
    <mergeCell ref="D111:D112"/>
    <mergeCell ref="D115:D116"/>
    <mergeCell ref="D39:D42"/>
    <mergeCell ref="D45:D50"/>
    <mergeCell ref="D51:D53"/>
    <mergeCell ref="C117:C118"/>
    <mergeCell ref="C99:C100"/>
    <mergeCell ref="C101:C102"/>
  </mergeCells>
  <phoneticPr fontId="63" type="noConversion"/>
  <pageMargins left="0.7" right="0.7" top="0.75" bottom="0.75" header="0.3" footer="0.3"/>
  <pageSetup orientation="portrait" r:id="rId1"/>
  <legacyDrawing r:id="rId2"/>
  <tableParts count="27">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00582-8EA3-49C9-B934-43F411D9A80D}">
  <sheetPr codeName="Sheet11">
    <tabColor rgb="FF00676A"/>
    <pageSetUpPr fitToPage="1"/>
  </sheetPr>
  <dimension ref="A1:K22"/>
  <sheetViews>
    <sheetView showGridLines="0" topLeftCell="B1" zoomScaleNormal="100" zoomScaleSheetLayoutView="75" workbookViewId="0">
      <selection activeCell="B2" sqref="B2:J2"/>
    </sheetView>
  </sheetViews>
  <sheetFormatPr defaultRowHeight="14.4"/>
  <cols>
    <col min="1" max="1" width="5.5546875" hidden="1" customWidth="1"/>
    <col min="2" max="2" width="34.5546875" customWidth="1"/>
    <col min="3" max="3" width="33.109375" customWidth="1"/>
    <col min="4" max="4" width="20.5546875" customWidth="1"/>
    <col min="5" max="6" width="16.109375" customWidth="1"/>
    <col min="7" max="7" width="15.44140625" customWidth="1"/>
    <col min="8" max="10" width="20.5546875" customWidth="1"/>
  </cols>
  <sheetData>
    <row r="1" spans="2:11" s="1" customFormat="1" ht="14.7" customHeight="1">
      <c r="B1" s="502"/>
      <c r="C1" s="502"/>
      <c r="D1" s="502"/>
      <c r="E1" s="502"/>
      <c r="F1" s="502"/>
      <c r="G1" s="502"/>
      <c r="H1" s="502"/>
      <c r="I1" s="502"/>
      <c r="J1" s="502"/>
      <c r="K1" s="3"/>
    </row>
    <row r="2" spans="2:11" s="1" customFormat="1" ht="45.6" customHeight="1">
      <c r="B2" s="661" t="s">
        <v>314</v>
      </c>
      <c r="C2" s="551"/>
      <c r="D2" s="551"/>
      <c r="E2" s="551"/>
      <c r="F2" s="551"/>
      <c r="G2" s="551"/>
      <c r="H2" s="551"/>
      <c r="I2" s="551"/>
      <c r="J2" s="551"/>
      <c r="K2" s="3"/>
    </row>
    <row r="3" spans="2:11" s="1" customFormat="1" ht="14.7" customHeight="1">
      <c r="B3" s="502"/>
      <c r="C3" s="502"/>
      <c r="D3" s="502"/>
      <c r="E3" s="502"/>
      <c r="F3" s="502"/>
      <c r="G3" s="502"/>
      <c r="H3" s="502"/>
      <c r="I3" s="502"/>
      <c r="J3" s="502"/>
      <c r="K3" s="3"/>
    </row>
    <row r="5" spans="2:11" ht="69" customHeight="1">
      <c r="B5" s="662" t="s">
        <v>261</v>
      </c>
      <c r="C5" s="663"/>
      <c r="D5" s="663"/>
      <c r="E5" s="663"/>
      <c r="F5" s="663"/>
      <c r="G5" s="663"/>
      <c r="H5" s="663"/>
      <c r="I5" s="663"/>
      <c r="J5" s="663"/>
    </row>
    <row r="6" spans="2:11" ht="15" thickBot="1"/>
    <row r="7" spans="2:11" s="12" customFormat="1" ht="66" customHeight="1">
      <c r="B7" s="196" t="s">
        <v>39</v>
      </c>
      <c r="C7" s="197" t="s">
        <v>262</v>
      </c>
      <c r="D7" s="198" t="s">
        <v>263</v>
      </c>
      <c r="E7" s="198" t="s">
        <v>264</v>
      </c>
      <c r="F7" s="198" t="s">
        <v>265</v>
      </c>
      <c r="G7" s="198" t="s">
        <v>266</v>
      </c>
      <c r="H7" s="198" t="s">
        <v>267</v>
      </c>
      <c r="I7" s="199" t="s">
        <v>317</v>
      </c>
      <c r="J7" s="437" t="s">
        <v>327</v>
      </c>
    </row>
    <row r="8" spans="2:11" ht="18" customHeight="1">
      <c r="B8" s="15"/>
      <c r="C8" s="16"/>
      <c r="D8" s="17"/>
      <c r="E8" s="427"/>
      <c r="F8" s="426"/>
      <c r="G8" s="429"/>
      <c r="H8" s="469">
        <f>E8*G8</f>
        <v>0</v>
      </c>
      <c r="I8" s="470">
        <f>H8*D8</f>
        <v>0</v>
      </c>
      <c r="J8" s="468"/>
    </row>
    <row r="9" spans="2:11" ht="18" customHeight="1">
      <c r="B9" s="15"/>
      <c r="C9" s="16"/>
      <c r="D9" s="17"/>
      <c r="E9" s="427"/>
      <c r="F9" s="426"/>
      <c r="G9" s="429"/>
      <c r="H9" s="469">
        <f t="shared" ref="H9:H16" si="0">E9*G9</f>
        <v>0</v>
      </c>
      <c r="I9" s="470">
        <f t="shared" ref="I9:I16" si="1">H9*D9</f>
        <v>0</v>
      </c>
      <c r="J9" s="468"/>
    </row>
    <row r="10" spans="2:11" ht="18" customHeight="1">
      <c r="B10" s="15"/>
      <c r="C10" s="16"/>
      <c r="D10" s="17"/>
      <c r="E10" s="427"/>
      <c r="F10" s="426"/>
      <c r="G10" s="429"/>
      <c r="H10" s="469">
        <f t="shared" si="0"/>
        <v>0</v>
      </c>
      <c r="I10" s="470">
        <f t="shared" si="1"/>
        <v>0</v>
      </c>
      <c r="J10" s="468"/>
    </row>
    <row r="11" spans="2:11" ht="18" customHeight="1">
      <c r="B11" s="15"/>
      <c r="C11" s="16"/>
      <c r="D11" s="17"/>
      <c r="E11" s="427"/>
      <c r="F11" s="426"/>
      <c r="G11" s="429"/>
      <c r="H11" s="469">
        <f t="shared" si="0"/>
        <v>0</v>
      </c>
      <c r="I11" s="470">
        <f t="shared" si="1"/>
        <v>0</v>
      </c>
      <c r="J11" s="468"/>
    </row>
    <row r="12" spans="2:11" ht="18" customHeight="1">
      <c r="B12" s="15"/>
      <c r="C12" s="16"/>
      <c r="D12" s="17"/>
      <c r="E12" s="427"/>
      <c r="F12" s="426"/>
      <c r="G12" s="429"/>
      <c r="H12" s="469">
        <f t="shared" si="0"/>
        <v>0</v>
      </c>
      <c r="I12" s="470">
        <f t="shared" si="1"/>
        <v>0</v>
      </c>
      <c r="J12" s="468"/>
    </row>
    <row r="13" spans="2:11" ht="18" customHeight="1">
      <c r="B13" s="15"/>
      <c r="C13" s="16"/>
      <c r="D13" s="17"/>
      <c r="E13" s="427"/>
      <c r="F13" s="426"/>
      <c r="G13" s="429"/>
      <c r="H13" s="469">
        <f t="shared" si="0"/>
        <v>0</v>
      </c>
      <c r="I13" s="470">
        <f t="shared" si="1"/>
        <v>0</v>
      </c>
      <c r="J13" s="468"/>
    </row>
    <row r="14" spans="2:11" ht="18" customHeight="1">
      <c r="B14" s="15"/>
      <c r="C14" s="16"/>
      <c r="D14" s="17"/>
      <c r="E14" s="427"/>
      <c r="F14" s="426"/>
      <c r="G14" s="429"/>
      <c r="H14" s="469">
        <f t="shared" si="0"/>
        <v>0</v>
      </c>
      <c r="I14" s="470">
        <f t="shared" si="1"/>
        <v>0</v>
      </c>
      <c r="J14" s="468"/>
    </row>
    <row r="15" spans="2:11" ht="18" customHeight="1">
      <c r="B15" s="15"/>
      <c r="C15" s="16"/>
      <c r="D15" s="17"/>
      <c r="E15" s="427"/>
      <c r="F15" s="426"/>
      <c r="G15" s="429"/>
      <c r="H15" s="469">
        <f t="shared" si="0"/>
        <v>0</v>
      </c>
      <c r="I15" s="470">
        <f t="shared" si="1"/>
        <v>0</v>
      </c>
      <c r="J15" s="468"/>
    </row>
    <row r="16" spans="2:11" ht="18" customHeight="1">
      <c r="B16" s="15"/>
      <c r="C16" s="16"/>
      <c r="D16" s="17"/>
      <c r="E16" s="427"/>
      <c r="F16" s="426"/>
      <c r="G16" s="429"/>
      <c r="H16" s="469">
        <f t="shared" si="0"/>
        <v>0</v>
      </c>
      <c r="I16" s="470">
        <f t="shared" si="1"/>
        <v>0</v>
      </c>
      <c r="J16" s="468"/>
    </row>
    <row r="17" spans="2:10" ht="25.95" customHeight="1" thickBot="1">
      <c r="B17" s="200"/>
      <c r="C17" s="201"/>
      <c r="D17" s="201"/>
      <c r="E17" s="202"/>
      <c r="F17" s="202"/>
      <c r="G17" s="430">
        <f>SUM(G8:G16)</f>
        <v>0</v>
      </c>
      <c r="H17" s="471">
        <f>SUM(H8:H16)</f>
        <v>0</v>
      </c>
      <c r="I17" s="472">
        <f>SUM(I8:I16)</f>
        <v>0</v>
      </c>
      <c r="J17" s="438"/>
    </row>
    <row r="18" spans="2:10" ht="20.25" customHeight="1">
      <c r="B18" s="664" t="s">
        <v>268</v>
      </c>
      <c r="C18" s="665"/>
      <c r="D18" s="665"/>
      <c r="E18" s="665"/>
      <c r="F18" s="665"/>
      <c r="G18" s="665"/>
      <c r="H18" s="665"/>
      <c r="I18" s="665"/>
      <c r="J18" s="666"/>
    </row>
    <row r="19" spans="2:10" ht="15" customHeight="1">
      <c r="B19" s="667"/>
      <c r="C19" s="668"/>
      <c r="D19" s="668"/>
      <c r="E19" s="668"/>
      <c r="F19" s="668"/>
      <c r="G19" s="668"/>
      <c r="H19" s="668"/>
      <c r="I19" s="668"/>
      <c r="J19" s="669"/>
    </row>
    <row r="20" spans="2:10" ht="15" customHeight="1">
      <c r="B20" s="667"/>
      <c r="C20" s="668"/>
      <c r="D20" s="668"/>
      <c r="E20" s="668"/>
      <c r="F20" s="668"/>
      <c r="G20" s="668"/>
      <c r="H20" s="668"/>
      <c r="I20" s="668"/>
      <c r="J20" s="669"/>
    </row>
    <row r="21" spans="2:10" ht="15" customHeight="1">
      <c r="B21" s="667"/>
      <c r="C21" s="668"/>
      <c r="D21" s="668"/>
      <c r="E21" s="668"/>
      <c r="F21" s="668"/>
      <c r="G21" s="668"/>
      <c r="H21" s="668"/>
      <c r="I21" s="668"/>
      <c r="J21" s="669"/>
    </row>
    <row r="22" spans="2:10" ht="15" customHeight="1" thickBot="1">
      <c r="B22" s="670"/>
      <c r="C22" s="671"/>
      <c r="D22" s="671"/>
      <c r="E22" s="671"/>
      <c r="F22" s="671"/>
      <c r="G22" s="671"/>
      <c r="H22" s="671"/>
      <c r="I22" s="671"/>
      <c r="J22" s="672"/>
    </row>
  </sheetData>
  <sheetProtection formatColumns="0" formatRows="0" insertColumns="0" insertRows="0" deleteColumns="0" deleteRows="0"/>
  <mergeCells count="5">
    <mergeCell ref="B1:J1"/>
    <mergeCell ref="B2:J2"/>
    <mergeCell ref="B3:J3"/>
    <mergeCell ref="B5:J5"/>
    <mergeCell ref="B18:J22"/>
  </mergeCells>
  <pageMargins left="0.25" right="0.25" top="0.75" bottom="0.75" header="0.3" footer="0.3"/>
  <pageSetup scale="68" orientation="landscape"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44FA09C-8B3A-4FF0-A9D7-2931187553E9}">
          <x14:formula1>
            <xm:f>ControlList!$D$22:$D$29</xm:f>
          </x14:formula1>
          <xm:sqref>B8:B16</xm:sqref>
        </x14:dataValidation>
        <x14:dataValidation type="list" allowBlank="1" showInputMessage="1" showErrorMessage="1" xr:uid="{969F32F3-A376-4D73-8BAE-FE6440A95EE7}">
          <x14:formula1>
            <xm:f>ControlList!$E$22:$E$25</xm:f>
          </x14:formula1>
          <xm:sqref>C8:C16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95482-685B-4580-9209-ABFEABB38634}">
  <sheetPr codeName="Sheet13"/>
  <dimension ref="A1:C101"/>
  <sheetViews>
    <sheetView topLeftCell="A41" zoomScaleNormal="100" workbookViewId="0">
      <selection activeCell="C41" sqref="C41"/>
    </sheetView>
  </sheetViews>
  <sheetFormatPr defaultRowHeight="14.4"/>
  <cols>
    <col min="1" max="1" width="40.44140625" style="57" customWidth="1"/>
    <col min="2" max="2" width="65" style="57" customWidth="1"/>
    <col min="3" max="3" width="24.5546875" customWidth="1"/>
  </cols>
  <sheetData>
    <row r="1" spans="1:3" ht="38.700000000000003" customHeight="1">
      <c r="A1" s="145" t="s">
        <v>269</v>
      </c>
      <c r="B1" s="145" t="s">
        <v>270</v>
      </c>
      <c r="C1" s="143" t="s">
        <v>271</v>
      </c>
    </row>
    <row r="2" spans="1:3" ht="35.700000000000003" customHeight="1">
      <c r="A2" s="673" t="s">
        <v>272</v>
      </c>
      <c r="B2" s="673"/>
      <c r="C2" s="673"/>
    </row>
    <row r="3" spans="1:3" ht="28.95" customHeight="1">
      <c r="A3" s="675" t="s">
        <v>232</v>
      </c>
      <c r="B3" s="151" t="s">
        <v>144</v>
      </c>
      <c r="C3" s="151" t="s">
        <v>68</v>
      </c>
    </row>
    <row r="4" spans="1:3" ht="28.95" customHeight="1">
      <c r="A4" s="675"/>
      <c r="B4" s="151" t="s">
        <v>156</v>
      </c>
      <c r="C4" s="151" t="s">
        <v>68</v>
      </c>
    </row>
    <row r="5" spans="1:3" ht="19.95" customHeight="1">
      <c r="A5" s="676" t="s">
        <v>236</v>
      </c>
      <c r="B5" s="158" t="s">
        <v>100</v>
      </c>
      <c r="C5" s="152" t="s">
        <v>68</v>
      </c>
    </row>
    <row r="6" spans="1:3" ht="19.95" customHeight="1">
      <c r="A6" s="676"/>
      <c r="B6" s="158" t="s">
        <v>120</v>
      </c>
      <c r="C6" s="152" t="s">
        <v>68</v>
      </c>
    </row>
    <row r="7" spans="1:3" ht="19.95" customHeight="1">
      <c r="A7" s="677" t="s">
        <v>273</v>
      </c>
      <c r="B7" s="146" t="s">
        <v>139</v>
      </c>
      <c r="C7" s="146" t="s">
        <v>68</v>
      </c>
    </row>
    <row r="8" spans="1:3" ht="19.95" customHeight="1">
      <c r="A8" s="677"/>
      <c r="B8" s="146" t="s">
        <v>151</v>
      </c>
      <c r="C8" s="146" t="s">
        <v>68</v>
      </c>
    </row>
    <row r="9" spans="1:3" ht="19.95" customHeight="1">
      <c r="A9" s="677"/>
      <c r="B9" s="146" t="s">
        <v>120</v>
      </c>
      <c r="C9" s="146" t="s">
        <v>68</v>
      </c>
    </row>
    <row r="10" spans="1:3" ht="19.95" customHeight="1">
      <c r="A10" s="677" t="s">
        <v>274</v>
      </c>
      <c r="B10" s="146" t="s">
        <v>140</v>
      </c>
      <c r="C10" s="146" t="s">
        <v>68</v>
      </c>
    </row>
    <row r="11" spans="1:3" ht="19.95" customHeight="1">
      <c r="A11" s="677"/>
      <c r="B11" s="146" t="s">
        <v>87</v>
      </c>
      <c r="C11" s="146" t="s">
        <v>68</v>
      </c>
    </row>
    <row r="12" spans="1:3" ht="19.95" customHeight="1">
      <c r="A12" s="677"/>
      <c r="B12" s="146" t="s">
        <v>83</v>
      </c>
      <c r="C12" s="146" t="s">
        <v>68</v>
      </c>
    </row>
    <row r="13" spans="1:3" ht="19.95" customHeight="1">
      <c r="A13" s="677"/>
      <c r="B13" s="146" t="s">
        <v>155</v>
      </c>
      <c r="C13" s="146" t="s">
        <v>68</v>
      </c>
    </row>
    <row r="14" spans="1:3" ht="19.95" customHeight="1">
      <c r="A14" s="677"/>
      <c r="B14" s="146" t="s">
        <v>275</v>
      </c>
      <c r="C14" s="146" t="s">
        <v>68</v>
      </c>
    </row>
    <row r="15" spans="1:3" ht="19.95" customHeight="1">
      <c r="A15" s="677"/>
      <c r="B15" s="146" t="s">
        <v>173</v>
      </c>
      <c r="C15" s="146" t="s">
        <v>68</v>
      </c>
    </row>
    <row r="16" spans="1:3" ht="19.95" customHeight="1">
      <c r="A16" s="677"/>
      <c r="B16" s="146" t="s">
        <v>93</v>
      </c>
      <c r="C16" s="146" t="s">
        <v>68</v>
      </c>
    </row>
    <row r="17" spans="1:3" ht="19.95" customHeight="1">
      <c r="A17" s="677"/>
      <c r="B17" s="146" t="s">
        <v>80</v>
      </c>
      <c r="C17" s="146" t="s">
        <v>68</v>
      </c>
    </row>
    <row r="18" spans="1:3" ht="19.95" customHeight="1">
      <c r="A18" s="677"/>
      <c r="B18" s="146" t="s">
        <v>163</v>
      </c>
      <c r="C18" s="146" t="s">
        <v>68</v>
      </c>
    </row>
    <row r="19" spans="1:3" ht="19.95" customHeight="1">
      <c r="A19" s="677"/>
      <c r="B19" s="146" t="s">
        <v>73</v>
      </c>
      <c r="C19" s="146" t="s">
        <v>68</v>
      </c>
    </row>
    <row r="20" spans="1:3" ht="19.95" customHeight="1">
      <c r="A20" s="677"/>
      <c r="B20" s="146" t="s">
        <v>90</v>
      </c>
      <c r="C20" s="146" t="s">
        <v>68</v>
      </c>
    </row>
    <row r="21" spans="1:3" ht="19.95" customHeight="1">
      <c r="A21" s="677"/>
      <c r="B21" s="146" t="s">
        <v>187</v>
      </c>
      <c r="C21" s="146" t="s">
        <v>68</v>
      </c>
    </row>
    <row r="22" spans="1:3" ht="19.95" customHeight="1">
      <c r="A22" s="677"/>
      <c r="B22" s="146" t="s">
        <v>120</v>
      </c>
      <c r="C22" s="146" t="s">
        <v>68</v>
      </c>
    </row>
    <row r="23" spans="1:3" ht="19.95" customHeight="1">
      <c r="A23" s="677" t="s">
        <v>276</v>
      </c>
      <c r="B23" s="146" t="s">
        <v>140</v>
      </c>
      <c r="C23" s="146" t="s">
        <v>68</v>
      </c>
    </row>
    <row r="24" spans="1:3" ht="19.95" customHeight="1">
      <c r="A24" s="677"/>
      <c r="B24" s="146" t="s">
        <v>155</v>
      </c>
      <c r="C24" s="146" t="s">
        <v>68</v>
      </c>
    </row>
    <row r="25" spans="1:3" ht="19.95" customHeight="1">
      <c r="A25" s="677"/>
      <c r="B25" s="146" t="s">
        <v>152</v>
      </c>
      <c r="C25" s="146" t="s">
        <v>68</v>
      </c>
    </row>
    <row r="26" spans="1:3" ht="19.95" customHeight="1">
      <c r="A26" s="677"/>
      <c r="B26" s="146" t="s">
        <v>163</v>
      </c>
      <c r="C26" s="146" t="s">
        <v>68</v>
      </c>
    </row>
    <row r="27" spans="1:3" ht="19.95" customHeight="1">
      <c r="A27" s="677"/>
      <c r="B27" s="146" t="s">
        <v>51</v>
      </c>
      <c r="C27" s="146" t="s">
        <v>68</v>
      </c>
    </row>
    <row r="28" spans="1:3" ht="19.95" customHeight="1">
      <c r="A28" s="677"/>
      <c r="B28" s="146" t="s">
        <v>120</v>
      </c>
      <c r="C28" s="146" t="s">
        <v>68</v>
      </c>
    </row>
    <row r="29" spans="1:3" ht="19.95" customHeight="1">
      <c r="A29" s="678" t="s">
        <v>277</v>
      </c>
      <c r="B29" s="147" t="s">
        <v>139</v>
      </c>
      <c r="C29" s="147" t="s">
        <v>68</v>
      </c>
    </row>
    <row r="30" spans="1:3" ht="19.95" customHeight="1">
      <c r="A30" s="678"/>
      <c r="B30" s="147" t="s">
        <v>151</v>
      </c>
      <c r="C30" s="147" t="s">
        <v>68</v>
      </c>
    </row>
    <row r="31" spans="1:3" ht="19.95" customHeight="1">
      <c r="A31" s="678"/>
      <c r="B31" s="147" t="s">
        <v>120</v>
      </c>
      <c r="C31" s="147" t="s">
        <v>68</v>
      </c>
    </row>
    <row r="32" spans="1:3" ht="19.95" customHeight="1">
      <c r="A32" s="678" t="s">
        <v>278</v>
      </c>
      <c r="B32" s="147" t="s">
        <v>143</v>
      </c>
      <c r="C32" s="147" t="s">
        <v>68</v>
      </c>
    </row>
    <row r="33" spans="1:3" ht="19.95" customHeight="1">
      <c r="A33" s="678"/>
      <c r="B33" s="147" t="s">
        <v>93</v>
      </c>
      <c r="C33" s="147" t="s">
        <v>68</v>
      </c>
    </row>
    <row r="34" spans="1:3" ht="19.95" customHeight="1">
      <c r="A34" s="678"/>
      <c r="B34" s="147" t="s">
        <v>175</v>
      </c>
      <c r="C34" s="147" t="s">
        <v>68</v>
      </c>
    </row>
    <row r="35" spans="1:3" ht="19.95" customHeight="1">
      <c r="A35" s="678"/>
      <c r="B35" s="147" t="s">
        <v>73</v>
      </c>
      <c r="C35" s="147" t="s">
        <v>68</v>
      </c>
    </row>
    <row r="36" spans="1:3" ht="19.95" customHeight="1">
      <c r="A36" s="678"/>
      <c r="B36" s="147" t="s">
        <v>90</v>
      </c>
      <c r="C36" s="147" t="s">
        <v>68</v>
      </c>
    </row>
    <row r="37" spans="1:3" ht="19.95" customHeight="1">
      <c r="A37" s="678"/>
      <c r="B37" s="147" t="s">
        <v>120</v>
      </c>
      <c r="C37" s="147" t="s">
        <v>68</v>
      </c>
    </row>
    <row r="38" spans="1:3" ht="19.95" customHeight="1">
      <c r="A38" s="149" t="s">
        <v>279</v>
      </c>
      <c r="B38" s="147" t="s">
        <v>280</v>
      </c>
      <c r="C38" s="147" t="s">
        <v>68</v>
      </c>
    </row>
    <row r="39" spans="1:3" ht="23.7" customHeight="1">
      <c r="A39" s="149" t="s">
        <v>88</v>
      </c>
      <c r="B39" s="147" t="s">
        <v>280</v>
      </c>
      <c r="C39" s="147" t="s">
        <v>281</v>
      </c>
    </row>
    <row r="40" spans="1:3" ht="24.75" customHeight="1">
      <c r="A40" s="149" t="s">
        <v>282</v>
      </c>
      <c r="B40" s="147" t="s">
        <v>280</v>
      </c>
      <c r="C40" s="147" t="s">
        <v>281</v>
      </c>
    </row>
    <row r="41" spans="1:3" ht="20.7" customHeight="1">
      <c r="A41" s="674" t="s">
        <v>84</v>
      </c>
      <c r="B41" s="148" t="s">
        <v>145</v>
      </c>
      <c r="C41" s="148" t="s">
        <v>283</v>
      </c>
    </row>
    <row r="42" spans="1:3" ht="19.95" customHeight="1">
      <c r="A42" s="674"/>
      <c r="B42" s="148" t="s">
        <v>247</v>
      </c>
      <c r="C42" s="148" t="s">
        <v>283</v>
      </c>
    </row>
    <row r="43" spans="1:3" ht="19.95" customHeight="1">
      <c r="A43" s="674"/>
      <c r="B43" s="148" t="s">
        <v>167</v>
      </c>
      <c r="C43" s="148" t="s">
        <v>283</v>
      </c>
    </row>
    <row r="44" spans="1:3" ht="19.95" customHeight="1">
      <c r="A44" s="674" t="s">
        <v>284</v>
      </c>
      <c r="B44" s="148" t="s">
        <v>142</v>
      </c>
      <c r="C44" s="148" t="s">
        <v>68</v>
      </c>
    </row>
    <row r="45" spans="1:3" s="60" customFormat="1" ht="28.95" customHeight="1">
      <c r="A45" s="674"/>
      <c r="B45" s="161" t="s">
        <v>154</v>
      </c>
      <c r="C45" s="161" t="s">
        <v>68</v>
      </c>
    </row>
    <row r="46" spans="1:3" s="60" customFormat="1" ht="31.95" customHeight="1">
      <c r="A46" s="674"/>
      <c r="B46" s="161" t="s">
        <v>165</v>
      </c>
      <c r="C46" s="161" t="s">
        <v>68</v>
      </c>
    </row>
    <row r="47" spans="1:3" s="60" customFormat="1" ht="28.95" customHeight="1">
      <c r="A47" s="674"/>
      <c r="B47" s="161" t="s">
        <v>120</v>
      </c>
      <c r="C47" s="161" t="s">
        <v>68</v>
      </c>
    </row>
    <row r="48" spans="1:3" ht="19.95" customHeight="1">
      <c r="A48" s="674" t="s">
        <v>285</v>
      </c>
      <c r="B48" s="148" t="s">
        <v>143</v>
      </c>
      <c r="C48" s="148" t="s">
        <v>68</v>
      </c>
    </row>
    <row r="49" spans="1:3" ht="19.95" customHeight="1">
      <c r="A49" s="674"/>
      <c r="B49" s="148" t="s">
        <v>93</v>
      </c>
      <c r="C49" s="148" t="s">
        <v>68</v>
      </c>
    </row>
    <row r="50" spans="1:3" ht="19.95" customHeight="1">
      <c r="A50" s="674"/>
      <c r="B50" s="148" t="s">
        <v>166</v>
      </c>
      <c r="C50" s="148" t="s">
        <v>68</v>
      </c>
    </row>
    <row r="51" spans="1:3" ht="19.95" customHeight="1">
      <c r="A51" s="674"/>
      <c r="B51" s="148" t="s">
        <v>174</v>
      </c>
      <c r="C51" s="148" t="s">
        <v>68</v>
      </c>
    </row>
    <row r="52" spans="1:3" ht="19.95" customHeight="1">
      <c r="A52" s="674"/>
      <c r="B52" s="148" t="s">
        <v>73</v>
      </c>
      <c r="C52" s="148" t="s">
        <v>68</v>
      </c>
    </row>
    <row r="53" spans="1:3" ht="19.95" customHeight="1">
      <c r="A53" s="674"/>
      <c r="B53" s="148" t="s">
        <v>90</v>
      </c>
      <c r="C53" s="148" t="s">
        <v>68</v>
      </c>
    </row>
    <row r="54" spans="1:3" ht="19.95" customHeight="1">
      <c r="A54" s="674"/>
      <c r="B54" s="148" t="s">
        <v>120</v>
      </c>
      <c r="C54" s="148" t="s">
        <v>68</v>
      </c>
    </row>
    <row r="55" spans="1:3" ht="19.95" customHeight="1">
      <c r="A55" s="144" t="s">
        <v>286</v>
      </c>
      <c r="B55" s="148" t="s">
        <v>280</v>
      </c>
      <c r="C55" s="148" t="s">
        <v>68</v>
      </c>
    </row>
    <row r="56" spans="1:3" ht="19.95" customHeight="1">
      <c r="A56" s="678" t="s">
        <v>287</v>
      </c>
      <c r="B56" s="147" t="s">
        <v>139</v>
      </c>
      <c r="C56" s="147" t="s">
        <v>68</v>
      </c>
    </row>
    <row r="57" spans="1:3" ht="19.95" customHeight="1">
      <c r="A57" s="678"/>
      <c r="B57" s="147" t="s">
        <v>151</v>
      </c>
      <c r="C57" s="147" t="s">
        <v>68</v>
      </c>
    </row>
    <row r="58" spans="1:3" ht="19.95" customHeight="1">
      <c r="A58" s="678"/>
      <c r="B58" s="147" t="s">
        <v>120</v>
      </c>
      <c r="C58" s="147" t="s">
        <v>68</v>
      </c>
    </row>
    <row r="59" spans="1:3" ht="19.95" customHeight="1">
      <c r="A59" s="678" t="s">
        <v>288</v>
      </c>
      <c r="B59" s="147" t="s">
        <v>140</v>
      </c>
      <c r="C59" s="147" t="s">
        <v>68</v>
      </c>
    </row>
    <row r="60" spans="1:3" ht="19.95" customHeight="1">
      <c r="A60" s="678"/>
      <c r="B60" s="147" t="s">
        <v>93</v>
      </c>
      <c r="C60" s="147" t="s">
        <v>68</v>
      </c>
    </row>
    <row r="61" spans="1:3" ht="19.95" customHeight="1">
      <c r="A61" s="678"/>
      <c r="B61" s="147" t="s">
        <v>163</v>
      </c>
      <c r="C61" s="147" t="s">
        <v>68</v>
      </c>
    </row>
    <row r="62" spans="1:3" ht="19.95" customHeight="1">
      <c r="A62" s="678"/>
      <c r="B62" s="147" t="s">
        <v>73</v>
      </c>
      <c r="C62" s="147" t="s">
        <v>68</v>
      </c>
    </row>
    <row r="63" spans="1:3" ht="19.95" customHeight="1">
      <c r="A63" s="678"/>
      <c r="B63" s="147" t="s">
        <v>90</v>
      </c>
      <c r="C63" s="147" t="s">
        <v>68</v>
      </c>
    </row>
    <row r="64" spans="1:3" ht="19.95" customHeight="1">
      <c r="A64" s="678"/>
      <c r="B64" s="147" t="s">
        <v>187</v>
      </c>
      <c r="C64" s="147" t="s">
        <v>68</v>
      </c>
    </row>
    <row r="65" spans="1:3" ht="19.95" customHeight="1">
      <c r="A65" s="678"/>
      <c r="B65" s="147" t="s">
        <v>120</v>
      </c>
      <c r="C65" s="147" t="s">
        <v>68</v>
      </c>
    </row>
    <row r="66" spans="1:3" ht="19.95" customHeight="1">
      <c r="A66" s="678" t="s">
        <v>289</v>
      </c>
      <c r="B66" s="147" t="s">
        <v>140</v>
      </c>
      <c r="C66" s="147" t="s">
        <v>68</v>
      </c>
    </row>
    <row r="67" spans="1:3" ht="19.95" customHeight="1">
      <c r="A67" s="678"/>
      <c r="B67" s="147" t="s">
        <v>163</v>
      </c>
      <c r="C67" s="147" t="s">
        <v>68</v>
      </c>
    </row>
    <row r="68" spans="1:3" ht="19.95" customHeight="1">
      <c r="A68" s="678"/>
      <c r="B68" s="147" t="s">
        <v>164</v>
      </c>
      <c r="C68" s="147" t="s">
        <v>68</v>
      </c>
    </row>
    <row r="69" spans="1:3" ht="19.95" customHeight="1">
      <c r="A69" s="678"/>
      <c r="B69" s="147" t="s">
        <v>120</v>
      </c>
      <c r="C69" s="147" t="s">
        <v>68</v>
      </c>
    </row>
    <row r="70" spans="1:3" ht="40.5" customHeight="1">
      <c r="A70" s="145" t="s">
        <v>269</v>
      </c>
      <c r="B70" s="145" t="s">
        <v>270</v>
      </c>
      <c r="C70" s="143" t="s">
        <v>271</v>
      </c>
    </row>
    <row r="71" spans="1:3" ht="31.5" customHeight="1">
      <c r="A71" s="673" t="s">
        <v>290</v>
      </c>
      <c r="B71" s="673"/>
      <c r="C71" s="673"/>
    </row>
    <row r="72" spans="1:3" ht="23.7" customHeight="1">
      <c r="A72" s="675" t="s">
        <v>26</v>
      </c>
      <c r="B72" s="151" t="s">
        <v>148</v>
      </c>
      <c r="C72" s="151" t="s">
        <v>213</v>
      </c>
    </row>
    <row r="73" spans="1:3" ht="23.7" customHeight="1">
      <c r="A73" s="675"/>
      <c r="B73" s="151" t="s">
        <v>159</v>
      </c>
      <c r="C73" s="151" t="s">
        <v>213</v>
      </c>
    </row>
    <row r="74" spans="1:3" ht="23.7" customHeight="1">
      <c r="A74" s="675"/>
      <c r="B74" s="151" t="s">
        <v>170</v>
      </c>
      <c r="C74" s="151" t="s">
        <v>213</v>
      </c>
    </row>
    <row r="75" spans="1:3" ht="23.7" customHeight="1">
      <c r="A75" s="675"/>
      <c r="B75" s="151" t="s">
        <v>120</v>
      </c>
      <c r="C75" s="151" t="s">
        <v>213</v>
      </c>
    </row>
    <row r="76" spans="1:3" ht="21" customHeight="1">
      <c r="A76" s="153" t="s">
        <v>291</v>
      </c>
      <c r="B76" s="152" t="s">
        <v>280</v>
      </c>
      <c r="C76" s="152"/>
    </row>
    <row r="77" spans="1:3" ht="19.95" customHeight="1">
      <c r="A77" s="677" t="s">
        <v>292</v>
      </c>
      <c r="B77" s="146" t="s">
        <v>149</v>
      </c>
      <c r="C77" s="146" t="s">
        <v>293</v>
      </c>
    </row>
    <row r="78" spans="1:3" ht="19.95" customHeight="1">
      <c r="A78" s="677"/>
      <c r="B78" s="146" t="s">
        <v>160</v>
      </c>
      <c r="C78" s="146" t="s">
        <v>226</v>
      </c>
    </row>
    <row r="79" spans="1:3" ht="19.95" customHeight="1">
      <c r="A79" s="677"/>
      <c r="B79" s="146" t="s">
        <v>171</v>
      </c>
      <c r="C79" s="146" t="s">
        <v>226</v>
      </c>
    </row>
    <row r="80" spans="1:3" ht="19.95" customHeight="1">
      <c r="A80" s="677"/>
      <c r="B80" s="146" t="s">
        <v>178</v>
      </c>
      <c r="C80" s="146" t="s">
        <v>226</v>
      </c>
    </row>
    <row r="81" spans="1:3" ht="19.95" customHeight="1">
      <c r="A81" s="677"/>
      <c r="B81" s="146" t="s">
        <v>180</v>
      </c>
      <c r="C81" s="146" t="s">
        <v>226</v>
      </c>
    </row>
    <row r="82" spans="1:3" ht="19.95" customHeight="1">
      <c r="A82" s="677"/>
      <c r="B82" s="146" t="s">
        <v>183</v>
      </c>
      <c r="C82" s="146" t="s">
        <v>281</v>
      </c>
    </row>
    <row r="83" spans="1:3" ht="19.95" customHeight="1">
      <c r="A83" s="677"/>
      <c r="B83" s="146" t="s">
        <v>185</v>
      </c>
      <c r="C83" s="146" t="s">
        <v>281</v>
      </c>
    </row>
    <row r="84" spans="1:3" ht="19.95" customHeight="1">
      <c r="A84" s="677"/>
      <c r="B84" s="146" t="s">
        <v>120</v>
      </c>
      <c r="C84" s="146"/>
    </row>
    <row r="85" spans="1:3" ht="19.95" customHeight="1">
      <c r="A85" s="680" t="s">
        <v>258</v>
      </c>
      <c r="B85" s="150" t="s">
        <v>146</v>
      </c>
      <c r="C85" s="150" t="s">
        <v>259</v>
      </c>
    </row>
    <row r="86" spans="1:3" ht="19.95" customHeight="1">
      <c r="A86" s="680"/>
      <c r="B86" s="150" t="s">
        <v>49</v>
      </c>
      <c r="C86" s="150" t="s">
        <v>294</v>
      </c>
    </row>
    <row r="87" spans="1:3" ht="19.95" customHeight="1">
      <c r="A87" s="680"/>
      <c r="B87" s="150" t="s">
        <v>168</v>
      </c>
      <c r="C87" s="150" t="s">
        <v>294</v>
      </c>
    </row>
    <row r="88" spans="1:3" ht="19.95" customHeight="1">
      <c r="A88" s="680"/>
      <c r="B88" s="150" t="s">
        <v>120</v>
      </c>
      <c r="C88" s="150"/>
    </row>
    <row r="89" spans="1:3" ht="19.95" customHeight="1">
      <c r="A89" s="678" t="s">
        <v>260</v>
      </c>
      <c r="B89" s="147" t="s">
        <v>147</v>
      </c>
      <c r="C89" s="147" t="s">
        <v>295</v>
      </c>
    </row>
    <row r="90" spans="1:3" ht="19.95" customHeight="1">
      <c r="A90" s="678"/>
      <c r="B90" s="147" t="s">
        <v>158</v>
      </c>
      <c r="C90" s="147" t="s">
        <v>295</v>
      </c>
    </row>
    <row r="91" spans="1:3" ht="19.95" customHeight="1">
      <c r="A91" s="678"/>
      <c r="B91" s="147" t="s">
        <v>176</v>
      </c>
      <c r="C91" s="147" t="s">
        <v>295</v>
      </c>
    </row>
    <row r="92" spans="1:3" ht="19.95" customHeight="1">
      <c r="A92" s="678"/>
      <c r="B92" s="147" t="s">
        <v>179</v>
      </c>
      <c r="C92" s="147" t="s">
        <v>295</v>
      </c>
    </row>
    <row r="93" spans="1:3" ht="19.95" customHeight="1">
      <c r="A93" s="678"/>
      <c r="B93" s="147" t="s">
        <v>182</v>
      </c>
      <c r="C93" s="147" t="s">
        <v>295</v>
      </c>
    </row>
    <row r="94" spans="1:3" ht="19.95" customHeight="1">
      <c r="A94" s="678"/>
      <c r="B94" s="147" t="s">
        <v>184</v>
      </c>
      <c r="C94" s="147" t="s">
        <v>295</v>
      </c>
    </row>
    <row r="95" spans="1:3" ht="19.95" customHeight="1">
      <c r="A95" s="678"/>
      <c r="B95" s="147" t="s">
        <v>186</v>
      </c>
      <c r="C95" s="147" t="s">
        <v>295</v>
      </c>
    </row>
    <row r="96" spans="1:3" ht="19.95" customHeight="1">
      <c r="A96" s="678"/>
      <c r="B96" s="147" t="s">
        <v>120</v>
      </c>
      <c r="C96" s="147" t="s">
        <v>295</v>
      </c>
    </row>
    <row r="97" spans="1:3" ht="19.95" customHeight="1">
      <c r="A97" s="679" t="s">
        <v>136</v>
      </c>
      <c r="B97" s="154" t="s">
        <v>150</v>
      </c>
      <c r="C97" s="154" t="s">
        <v>226</v>
      </c>
    </row>
    <row r="98" spans="1:3" ht="19.95" customHeight="1">
      <c r="A98" s="679"/>
      <c r="B98" s="154" t="s">
        <v>161</v>
      </c>
      <c r="C98" s="154" t="s">
        <v>226</v>
      </c>
    </row>
    <row r="99" spans="1:3" ht="19.95" customHeight="1">
      <c r="A99" s="679"/>
      <c r="B99" s="154" t="s">
        <v>172</v>
      </c>
      <c r="C99" s="154" t="s">
        <v>226</v>
      </c>
    </row>
    <row r="100" spans="1:3" ht="19.95" customHeight="1">
      <c r="A100" s="679"/>
      <c r="B100" s="154" t="s">
        <v>120</v>
      </c>
      <c r="C100" s="154" t="s">
        <v>226</v>
      </c>
    </row>
    <row r="101" spans="1:3" ht="19.5" customHeight="1">
      <c r="A101" s="155" t="s">
        <v>120</v>
      </c>
      <c r="B101" s="156"/>
      <c r="C101" s="156"/>
    </row>
  </sheetData>
  <mergeCells count="20">
    <mergeCell ref="A97:A100"/>
    <mergeCell ref="A85:A88"/>
    <mergeCell ref="A89:A96"/>
    <mergeCell ref="A72:A75"/>
    <mergeCell ref="A77:A84"/>
    <mergeCell ref="A2:C2"/>
    <mergeCell ref="A71:C71"/>
    <mergeCell ref="A41:A43"/>
    <mergeCell ref="A3:A4"/>
    <mergeCell ref="A5:A6"/>
    <mergeCell ref="A7:A9"/>
    <mergeCell ref="A10:A22"/>
    <mergeCell ref="A23:A28"/>
    <mergeCell ref="A66:A69"/>
    <mergeCell ref="A59:A65"/>
    <mergeCell ref="A56:A58"/>
    <mergeCell ref="A44:A47"/>
    <mergeCell ref="A48:A54"/>
    <mergeCell ref="A29:A31"/>
    <mergeCell ref="A32:A37"/>
  </mergeCells>
  <pageMargins left="0.7" right="0.7" top="0.75" bottom="0.75" header="0.3" footer="0.3"/>
  <pageSetup scale="61" orientation="portrait" r:id="rId1"/>
  <rowBreaks count="2" manualBreakCount="2">
    <brk id="40" max="16383" man="1"/>
    <brk id="69"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47D232CC4AD0C4C84BD724411847777" ma:contentTypeVersion="13" ma:contentTypeDescription="Create a new document." ma:contentTypeScope="" ma:versionID="34deb1dd2c56a8d0b0eb5ff1fc8236b8">
  <xsd:schema xmlns:xsd="http://www.w3.org/2001/XMLSchema" xmlns:xs="http://www.w3.org/2001/XMLSchema" xmlns:p="http://schemas.microsoft.com/office/2006/metadata/properties" xmlns:ns2="f5b5f290-601d-4b5c-bc08-dbf3fabc462f" xmlns:ns3="182d397c-d0e3-4364-9552-25ba7df9a96b" targetNamespace="http://schemas.microsoft.com/office/2006/metadata/properties" ma:root="true" ma:fieldsID="574d767ba5b5392efd4c7e955d960063" ns2:_="" ns3:_="">
    <xsd:import namespace="f5b5f290-601d-4b5c-bc08-dbf3fabc462f"/>
    <xsd:import namespace="182d397c-d0e3-4364-9552-25ba7df9a96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b5f290-601d-4b5c-bc08-dbf3fabc46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2e866780-a9a5-498f-92f5-691d0ce04fa3"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82d397c-d0e3-4364-9552-25ba7df9a96b"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cfce29c-c1d6-486f-ba7e-0d612e769ba8}" ma:internalName="TaxCatchAll" ma:showField="CatchAllData" ma:web="182d397c-d0e3-4364-9552-25ba7df9a96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5b5f290-601d-4b5c-bc08-dbf3fabc462f">
      <Terms xmlns="http://schemas.microsoft.com/office/infopath/2007/PartnerControls"/>
    </lcf76f155ced4ddcb4097134ff3c332f>
    <TaxCatchAll xmlns="182d397c-d0e3-4364-9552-25ba7df9a96b" xsi:nil="true"/>
  </documentManagement>
</p:properties>
</file>

<file path=customXml/itemProps1.xml><?xml version="1.0" encoding="utf-8"?>
<ds:datastoreItem xmlns:ds="http://schemas.openxmlformats.org/officeDocument/2006/customXml" ds:itemID="{BABEB454-48E4-4B5E-AEDC-1CDEC55CA4EB}">
  <ds:schemaRefs>
    <ds:schemaRef ds:uri="http://schemas.microsoft.com/sharepoint/v3/contenttype/forms"/>
  </ds:schemaRefs>
</ds:datastoreItem>
</file>

<file path=customXml/itemProps2.xml><?xml version="1.0" encoding="utf-8"?>
<ds:datastoreItem xmlns:ds="http://schemas.openxmlformats.org/officeDocument/2006/customXml" ds:itemID="{A5103D87-446F-4A12-8C79-0C5DE67511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b5f290-601d-4b5c-bc08-dbf3fabc462f"/>
    <ds:schemaRef ds:uri="182d397c-d0e3-4364-9552-25ba7df9a96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D754CE3-0AA6-4D98-983C-D268F938952E}">
  <ds:schemaRefs>
    <ds:schemaRef ds:uri="http://schemas.microsoft.com/office/2006/metadata/properties"/>
    <ds:schemaRef ds:uri="http://schemas.microsoft.com/office/infopath/2007/PartnerControls"/>
    <ds:schemaRef ds:uri="f5b5f290-601d-4b5c-bc08-dbf3fabc462f"/>
    <ds:schemaRef ds:uri="182d397c-d0e3-4364-9552-25ba7df9a96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16</vt:i4>
      </vt:variant>
    </vt:vector>
  </HeadingPairs>
  <TitlesOfParts>
    <vt:vector size="23" baseType="lpstr">
      <vt:lpstr>A. Project Information</vt:lpstr>
      <vt:lpstr>B. Project Budget</vt:lpstr>
      <vt:lpstr>C. Project Workplan</vt:lpstr>
      <vt:lpstr>D. Project Output</vt:lpstr>
      <vt:lpstr>ControlList</vt:lpstr>
      <vt:lpstr>E. Project Incentive Payment</vt:lpstr>
      <vt:lpstr>Options</vt:lpstr>
      <vt:lpstr>Communications</vt:lpstr>
      <vt:lpstr>Connecting_People_to_Nature_Infrastructure</vt:lpstr>
      <vt:lpstr>Documents_and_Mapping</vt:lpstr>
      <vt:lpstr>Erosion_control</vt:lpstr>
      <vt:lpstr>Events</vt:lpstr>
      <vt:lpstr>Grassland_Enhancement</vt:lpstr>
      <vt:lpstr>Nitrogen_Management</vt:lpstr>
      <vt:lpstr>'A. Project Information'!Print_Area</vt:lpstr>
      <vt:lpstr>'B. Project Budget'!Print_Area</vt:lpstr>
      <vt:lpstr>'C. Project Workplan'!Print_Area</vt:lpstr>
      <vt:lpstr>'D. Project Output'!Print_Area</vt:lpstr>
      <vt:lpstr>'E. Project Incentive Payment'!Print_Area</vt:lpstr>
      <vt:lpstr>Riparian_Enhancement</vt:lpstr>
      <vt:lpstr>Signs</vt:lpstr>
      <vt:lpstr>Wetland_Enhancement</vt:lpstr>
      <vt:lpstr>Wooded_Enhancement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Taylor Toffan</dc:creator>
  <cp:keywords/>
  <dc:description/>
  <cp:lastModifiedBy>Maria Neumann</cp:lastModifiedBy>
  <cp:revision/>
  <dcterms:created xsi:type="dcterms:W3CDTF">2021-03-02T16:52:08Z</dcterms:created>
  <dcterms:modified xsi:type="dcterms:W3CDTF">2025-11-05T17:10:32Z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0x010100947D232CC4AD0C4C84BD724411847777</vt:lpwstr>
  </property>
  <property fmtid="{D5CDD505-2E9C-101B-9397-08002B2CF9AE}" pid="3" name="MediaServiceImageTags">
    <vt:lpwstr/>
  </property>
  <property fmtid="{D5CDD505-2E9C-101B-9397-08002B2CF9AE}" pid="4" name="MSIP_Label_defa4170-0d19-0005-0004-bc88714345d2_Enabled">
    <vt:lpwstr>true</vt:lpwstr>
  </property>
  <property fmtid="{D5CDD505-2E9C-101B-9397-08002B2CF9AE}" pid="5" name="MSIP_Label_defa4170-0d19-0005-0004-bc88714345d2_SetDate">
    <vt:lpwstr>2025-03-20T16:08:08Z</vt:lpwstr>
  </property>
  <property fmtid="{D5CDD505-2E9C-101B-9397-08002B2CF9AE}" pid="6" name="MSIP_Label_defa4170-0d19-0005-0004-bc88714345d2_Method">
    <vt:lpwstr>Standard</vt:lpwstr>
  </property>
  <property fmtid="{D5CDD505-2E9C-101B-9397-08002B2CF9AE}" pid="7" name="MSIP_Label_defa4170-0d19-0005-0004-bc88714345d2_Name">
    <vt:lpwstr>defa4170-0d19-0005-0004-bc88714345d2</vt:lpwstr>
  </property>
  <property fmtid="{D5CDD505-2E9C-101B-9397-08002B2CF9AE}" pid="8" name="MSIP_Label_defa4170-0d19-0005-0004-bc88714345d2_SiteId">
    <vt:lpwstr>f41ec447-9ebf-470a-94df-df4409f95e88</vt:lpwstr>
  </property>
  <property fmtid="{D5CDD505-2E9C-101B-9397-08002B2CF9AE}" pid="9" name="MSIP_Label_defa4170-0d19-0005-0004-bc88714345d2_ActionId">
    <vt:lpwstr>2afaf01e-0114-40d0-8b02-cb82265599bf</vt:lpwstr>
  </property>
  <property fmtid="{D5CDD505-2E9C-101B-9397-08002B2CF9AE}" pid="10" name="MSIP_Label_defa4170-0d19-0005-0004-bc88714345d2_ContentBits">
    <vt:lpwstr>0</vt:lpwstr>
  </property>
  <property fmtid="{D5CDD505-2E9C-101B-9397-08002B2CF9AE}" pid="11" name="MSIP_Label_defa4170-0d19-0005-0004-bc88714345d2_Tag">
    <vt:lpwstr>10, 3, 0, 1</vt:lpwstr>
  </property>
</Properties>
</file>